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8c81e9e50bdd48d/Desktop/"/>
    </mc:Choice>
  </mc:AlternateContent>
  <xr:revisionPtr revIDLastSave="344" documentId="8_{E61B4B96-BF9A-4069-A668-EEE2E04CB059}" xr6:coauthVersionLast="47" xr6:coauthVersionMax="47" xr10:uidLastSave="{548450EB-B1C0-46C2-9C32-61B0D8806F6D}"/>
  <bookViews>
    <workbookView xWindow="-120" yWindow="-120" windowWidth="20730" windowHeight="11160" tabRatio="841" firstSheet="6" activeTab="9" xr2:uid="{D5E3E74D-61B3-437A-A26E-82DA5D1DC849}"/>
  </bookViews>
  <sheets>
    <sheet name="INICIALES" sheetId="11" r:id="rId1"/>
    <sheet name="FACTORES PARA PENSIÓN" sheetId="17" r:id="rId2"/>
    <sheet name="DESCARGA SEMANAS" sheetId="13" r:id="rId3"/>
    <sheet name="NÚMERO SEGURO" sheetId="12" r:id="rId4"/>
    <sheet name="SABER SI LA PERSONA ES LEY 73 " sheetId="6" r:id="rId5"/>
    <sheet name="CONSERVACIÓN DE DERECHOS" sheetId="5" r:id="rId6"/>
    <sheet name="SALARIO MÍNIMO" sheetId="10" r:id="rId7"/>
    <sheet name="SALARIO MÍNIMO 2026" sheetId="16" r:id="rId8"/>
    <sheet name="SALARIO PROMEDIO ÚLTIMOS 5 AÑOS" sheetId="4" r:id="rId9"/>
    <sheet name="CÁLCULO PENSION 73  MODO IMSS" sheetId="20" r:id="rId10"/>
    <sheet name="CÁLCULO PENSION 73" sheetId="1" r:id="rId11"/>
    <sheet name="M40" sheetId="2" r:id="rId12"/>
    <sheet name="M40 2026" sheetId="15" r:id="rId13"/>
    <sheet name="M40 SALARIO PROMEDIO ÚLTIMOS" sheetId="7" r:id="rId14"/>
    <sheet name="CÁLCULO PENSION 73 (2)" sheetId="19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0" i="20" l="1"/>
  <c r="H137" i="20"/>
  <c r="H138" i="20" s="1"/>
  <c r="H139" i="20" s="1"/>
  <c r="H141" i="20" s="1"/>
  <c r="H127" i="20"/>
  <c r="H128" i="20" s="1"/>
  <c r="H129" i="20" s="1"/>
  <c r="H130" i="20" s="1"/>
  <c r="H61" i="20"/>
  <c r="H46" i="20"/>
  <c r="H45" i="20"/>
  <c r="H34" i="20"/>
  <c r="H36" i="20" s="1"/>
  <c r="H23" i="20"/>
  <c r="G25" i="20" s="1"/>
  <c r="G16" i="20"/>
  <c r="J4" i="20"/>
  <c r="J3" i="20"/>
  <c r="J2" i="20"/>
  <c r="K15" i="4"/>
  <c r="H130" i="19"/>
  <c r="H131" i="19" s="1"/>
  <c r="H132" i="19" s="1"/>
  <c r="H134" i="19" s="1"/>
  <c r="H121" i="19"/>
  <c r="H122" i="19" s="1"/>
  <c r="H123" i="19" s="1"/>
  <c r="H124" i="19" s="1"/>
  <c r="H74" i="19"/>
  <c r="G80" i="19" s="1"/>
  <c r="H59" i="19"/>
  <c r="H48" i="19"/>
  <c r="H44" i="19"/>
  <c r="H43" i="19"/>
  <c r="H34" i="19"/>
  <c r="H47" i="19" s="1"/>
  <c r="H49" i="19" s="1"/>
  <c r="G56" i="19" s="1"/>
  <c r="H60" i="19" s="1"/>
  <c r="H61" i="19" s="1"/>
  <c r="H32" i="19"/>
  <c r="H23" i="19"/>
  <c r="G25" i="19" s="1"/>
  <c r="G16" i="19"/>
  <c r="J4" i="19"/>
  <c r="J3" i="19"/>
  <c r="J2" i="19"/>
  <c r="H131" i="1"/>
  <c r="H132" i="1" s="1"/>
  <c r="H133" i="1" s="1"/>
  <c r="H135" i="1" s="1"/>
  <c r="D50" i="15"/>
  <c r="F50" i="15" s="1"/>
  <c r="D49" i="15"/>
  <c r="F49" i="15" s="1"/>
  <c r="D48" i="15"/>
  <c r="F48" i="15" s="1"/>
  <c r="D47" i="15"/>
  <c r="F47" i="15" s="1"/>
  <c r="H47" i="15" s="1"/>
  <c r="D46" i="15"/>
  <c r="F46" i="15" s="1"/>
  <c r="D45" i="15"/>
  <c r="F45" i="15" s="1"/>
  <c r="D44" i="15"/>
  <c r="F44" i="15" s="1"/>
  <c r="F43" i="15"/>
  <c r="H43" i="15" s="1"/>
  <c r="D43" i="15"/>
  <c r="D42" i="15"/>
  <c r="F42" i="15" s="1"/>
  <c r="F41" i="15"/>
  <c r="I41" i="15" s="1"/>
  <c r="D41" i="15"/>
  <c r="D40" i="15"/>
  <c r="F40" i="15" s="1"/>
  <c r="D39" i="15"/>
  <c r="F39" i="15" s="1"/>
  <c r="H39" i="15" s="1"/>
  <c r="D38" i="15"/>
  <c r="F38" i="15" s="1"/>
  <c r="D37" i="15"/>
  <c r="F37" i="15" s="1"/>
  <c r="D36" i="15"/>
  <c r="F36" i="15" s="1"/>
  <c r="F35" i="15"/>
  <c r="H35" i="15" s="1"/>
  <c r="D35" i="15"/>
  <c r="D34" i="15"/>
  <c r="F34" i="15" s="1"/>
  <c r="F33" i="15"/>
  <c r="I33" i="15" s="1"/>
  <c r="D33" i="15"/>
  <c r="D32" i="15"/>
  <c r="F32" i="15" s="1"/>
  <c r="D31" i="15"/>
  <c r="F31" i="15" s="1"/>
  <c r="H31" i="15" s="1"/>
  <c r="D30" i="15"/>
  <c r="F30" i="15" s="1"/>
  <c r="D29" i="15"/>
  <c r="F29" i="15" s="1"/>
  <c r="D28" i="15"/>
  <c r="F28" i="15" s="1"/>
  <c r="D27" i="15"/>
  <c r="F27" i="15" s="1"/>
  <c r="H27" i="15" s="1"/>
  <c r="D26" i="15"/>
  <c r="F26" i="15" s="1"/>
  <c r="F25" i="15"/>
  <c r="I25" i="15" s="1"/>
  <c r="D18" i="15"/>
  <c r="G18" i="15" s="1"/>
  <c r="D16" i="15"/>
  <c r="G16" i="15" s="1"/>
  <c r="D14" i="15"/>
  <c r="G14" i="15" s="1"/>
  <c r="D12" i="15"/>
  <c r="G12" i="15" s="1"/>
  <c r="D5" i="15"/>
  <c r="D17" i="15" s="1"/>
  <c r="F50" i="2"/>
  <c r="G86" i="20" l="1"/>
  <c r="H67" i="20"/>
  <c r="H69" i="20" s="1"/>
  <c r="G27" i="20"/>
  <c r="J28" i="20" s="1"/>
  <c r="H86" i="20" s="1"/>
  <c r="H50" i="20"/>
  <c r="H38" i="20"/>
  <c r="H49" i="20"/>
  <c r="H25" i="15"/>
  <c r="H73" i="19"/>
  <c r="H68" i="19"/>
  <c r="H69" i="19" s="1"/>
  <c r="H79" i="19" s="1"/>
  <c r="H81" i="19" s="1"/>
  <c r="H84" i="19" s="1"/>
  <c r="H65" i="19"/>
  <c r="H67" i="19" s="1"/>
  <c r="G27" i="19"/>
  <c r="H80" i="19" s="1"/>
  <c r="H36" i="19"/>
  <c r="I37" i="15"/>
  <c r="H37" i="15"/>
  <c r="I49" i="15"/>
  <c r="H49" i="15"/>
  <c r="I45" i="15"/>
  <c r="H45" i="15"/>
  <c r="H41" i="15"/>
  <c r="H33" i="15"/>
  <c r="I29" i="15"/>
  <c r="H29" i="15"/>
  <c r="G17" i="15"/>
  <c r="F17" i="15"/>
  <c r="F12" i="15"/>
  <c r="F14" i="15"/>
  <c r="F16" i="15"/>
  <c r="F18" i="15"/>
  <c r="D11" i="15"/>
  <c r="D13" i="15"/>
  <c r="D15" i="15"/>
  <c r="I30" i="15"/>
  <c r="H30" i="15"/>
  <c r="G30" i="15"/>
  <c r="G44" i="15"/>
  <c r="I44" i="15"/>
  <c r="H44" i="15"/>
  <c r="I26" i="15"/>
  <c r="H26" i="15"/>
  <c r="G26" i="15"/>
  <c r="G40" i="15"/>
  <c r="I40" i="15"/>
  <c r="H40" i="15"/>
  <c r="I42" i="15"/>
  <c r="H42" i="15"/>
  <c r="G42" i="15"/>
  <c r="G36" i="15"/>
  <c r="I36" i="15"/>
  <c r="H36" i="15"/>
  <c r="I38" i="15"/>
  <c r="H38" i="15"/>
  <c r="G38" i="15"/>
  <c r="G28" i="15"/>
  <c r="I28" i="15"/>
  <c r="H28" i="15"/>
  <c r="I46" i="15"/>
  <c r="H46" i="15"/>
  <c r="G46" i="15"/>
  <c r="G32" i="15"/>
  <c r="I32" i="15"/>
  <c r="H32" i="15"/>
  <c r="I34" i="15"/>
  <c r="H34" i="15"/>
  <c r="G34" i="15"/>
  <c r="G48" i="15"/>
  <c r="I48" i="15"/>
  <c r="H48" i="15"/>
  <c r="I50" i="15"/>
  <c r="H50" i="15"/>
  <c r="G50" i="15"/>
  <c r="E12" i="15"/>
  <c r="E13" i="15"/>
  <c r="E14" i="15"/>
  <c r="E15" i="15"/>
  <c r="E16" i="15"/>
  <c r="E17" i="15"/>
  <c r="E18" i="15"/>
  <c r="G25" i="15"/>
  <c r="I27" i="15"/>
  <c r="G29" i="15"/>
  <c r="I31" i="15"/>
  <c r="G33" i="15"/>
  <c r="I35" i="15"/>
  <c r="G37" i="15"/>
  <c r="I39" i="15"/>
  <c r="G41" i="15"/>
  <c r="I43" i="15"/>
  <c r="G45" i="15"/>
  <c r="I47" i="15"/>
  <c r="G49" i="15"/>
  <c r="G27" i="15"/>
  <c r="G31" i="15"/>
  <c r="G35" i="15"/>
  <c r="G39" i="15"/>
  <c r="G43" i="15"/>
  <c r="G47" i="15"/>
  <c r="J2" i="1"/>
  <c r="J4" i="1"/>
  <c r="J3" i="1"/>
  <c r="D26" i="2"/>
  <c r="F26" i="2" s="1"/>
  <c r="D27" i="2"/>
  <c r="F27" i="2" s="1"/>
  <c r="D28" i="2"/>
  <c r="F28" i="2" s="1"/>
  <c r="H28" i="2" s="1"/>
  <c r="D29" i="2"/>
  <c r="F29" i="2" s="1"/>
  <c r="I25" i="2"/>
  <c r="H25" i="2"/>
  <c r="G25" i="2"/>
  <c r="F25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F38" i="2"/>
  <c r="F39" i="2"/>
  <c r="F40" i="2"/>
  <c r="F41" i="2"/>
  <c r="F42" i="2"/>
  <c r="F43" i="2"/>
  <c r="F44" i="2"/>
  <c r="F45" i="2"/>
  <c r="F46" i="2"/>
  <c r="F47" i="2"/>
  <c r="F48" i="2"/>
  <c r="F49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32" i="2"/>
  <c r="F32" i="2" s="1"/>
  <c r="D33" i="2"/>
  <c r="F33" i="2"/>
  <c r="H33" i="2" s="1"/>
  <c r="D34" i="2"/>
  <c r="F34" i="2"/>
  <c r="G34" i="2" s="1"/>
  <c r="D35" i="2"/>
  <c r="F35" i="2" s="1"/>
  <c r="D36" i="2"/>
  <c r="F36" i="2" s="1"/>
  <c r="D37" i="2"/>
  <c r="F37" i="2"/>
  <c r="H37" i="2" s="1"/>
  <c r="D31" i="2"/>
  <c r="F31" i="2" s="1"/>
  <c r="I30" i="2"/>
  <c r="H30" i="2"/>
  <c r="G30" i="2"/>
  <c r="F30" i="2"/>
  <c r="D30" i="2"/>
  <c r="H51" i="20" l="1"/>
  <c r="G58" i="20" s="1"/>
  <c r="H62" i="20" s="1"/>
  <c r="H63" i="20" s="1"/>
  <c r="H78" i="20" s="1"/>
  <c r="H81" i="20" s="1"/>
  <c r="H86" i="19"/>
  <c r="H90" i="19" s="1"/>
  <c r="H89" i="19"/>
  <c r="H75" i="19"/>
  <c r="G81" i="19" s="1"/>
  <c r="G79" i="19"/>
  <c r="G11" i="15"/>
  <c r="F11" i="15"/>
  <c r="E11" i="15"/>
  <c r="G15" i="15"/>
  <c r="F15" i="15"/>
  <c r="G13" i="15"/>
  <c r="F13" i="15"/>
  <c r="I26" i="2"/>
  <c r="G26" i="2"/>
  <c r="H26" i="2"/>
  <c r="H27" i="2"/>
  <c r="I27" i="2"/>
  <c r="G27" i="2"/>
  <c r="H29" i="2"/>
  <c r="G29" i="2"/>
  <c r="I29" i="2"/>
  <c r="I28" i="2"/>
  <c r="G28" i="2"/>
  <c r="G37" i="2"/>
  <c r="G33" i="2"/>
  <c r="I36" i="2"/>
  <c r="H36" i="2"/>
  <c r="G36" i="2"/>
  <c r="H35" i="2"/>
  <c r="I35" i="2"/>
  <c r="G35" i="2"/>
  <c r="I32" i="2"/>
  <c r="H32" i="2"/>
  <c r="G32" i="2"/>
  <c r="I37" i="2"/>
  <c r="H34" i="2"/>
  <c r="I33" i="2"/>
  <c r="I34" i="2"/>
  <c r="I31" i="2"/>
  <c r="G31" i="2"/>
  <c r="H31" i="2"/>
  <c r="M27" i="7"/>
  <c r="O27" i="7" s="1"/>
  <c r="P27" i="7" s="1"/>
  <c r="M26" i="7"/>
  <c r="O26" i="7" s="1"/>
  <c r="P26" i="7" s="1"/>
  <c r="M25" i="7"/>
  <c r="O25" i="7" s="1"/>
  <c r="P25" i="7" s="1"/>
  <c r="M24" i="7"/>
  <c r="O24" i="7" s="1"/>
  <c r="P24" i="7" s="1"/>
  <c r="M23" i="7"/>
  <c r="O23" i="7" s="1"/>
  <c r="P23" i="7" s="1"/>
  <c r="M22" i="7"/>
  <c r="O22" i="7" s="1"/>
  <c r="P22" i="7" s="1"/>
  <c r="M21" i="7"/>
  <c r="O21" i="7" s="1"/>
  <c r="P21" i="7" s="1"/>
  <c r="M20" i="7"/>
  <c r="O20" i="7" s="1"/>
  <c r="P20" i="7" s="1"/>
  <c r="M19" i="7"/>
  <c r="O19" i="7" s="1"/>
  <c r="P19" i="7" s="1"/>
  <c r="M18" i="7"/>
  <c r="O18" i="7" s="1"/>
  <c r="P18" i="7" s="1"/>
  <c r="M17" i="7"/>
  <c r="O17" i="7" s="1"/>
  <c r="P17" i="7" s="1"/>
  <c r="M16" i="7"/>
  <c r="O16" i="7" s="1"/>
  <c r="P16" i="7" s="1"/>
  <c r="M15" i="7"/>
  <c r="O15" i="7" s="1"/>
  <c r="P15" i="7" s="1"/>
  <c r="M14" i="7"/>
  <c r="O14" i="7" s="1"/>
  <c r="P14" i="7" s="1"/>
  <c r="M13" i="7"/>
  <c r="O13" i="7" s="1"/>
  <c r="P13" i="7" s="1"/>
  <c r="M12" i="7"/>
  <c r="O12" i="7" s="1"/>
  <c r="P12" i="7" s="1"/>
  <c r="M11" i="7"/>
  <c r="O11" i="7" s="1"/>
  <c r="P11" i="7" s="1"/>
  <c r="M10" i="7"/>
  <c r="O10" i="7" s="1"/>
  <c r="P10" i="7" s="1"/>
  <c r="M9" i="7"/>
  <c r="O9" i="7" s="1"/>
  <c r="P9" i="7" s="1"/>
  <c r="M8" i="7"/>
  <c r="O8" i="7" s="1"/>
  <c r="P8" i="7" s="1"/>
  <c r="M7" i="7"/>
  <c r="O7" i="7" s="1"/>
  <c r="P7" i="7" s="1"/>
  <c r="M6" i="7"/>
  <c r="O6" i="7" s="1"/>
  <c r="P6" i="7" s="1"/>
  <c r="M5" i="7"/>
  <c r="O5" i="7" s="1"/>
  <c r="P5" i="7" s="1"/>
  <c r="H70" i="20" l="1"/>
  <c r="H71" i="20" s="1"/>
  <c r="G85" i="20"/>
  <c r="G87" i="20"/>
  <c r="G91" i="19"/>
  <c r="H94" i="19" s="1"/>
  <c r="H96" i="19" s="1"/>
  <c r="Q8" i="7"/>
  <c r="Q20" i="7"/>
  <c r="Q24" i="7"/>
  <c r="Q9" i="7"/>
  <c r="Q13" i="7"/>
  <c r="Q17" i="7"/>
  <c r="Q21" i="7"/>
  <c r="Q25" i="7"/>
  <c r="Q12" i="7"/>
  <c r="Q6" i="7"/>
  <c r="Q10" i="7"/>
  <c r="Q14" i="7"/>
  <c r="Q18" i="7"/>
  <c r="Q22" i="7"/>
  <c r="Q26" i="7"/>
  <c r="Q16" i="7"/>
  <c r="Q7" i="7"/>
  <c r="Q11" i="7"/>
  <c r="Q15" i="7"/>
  <c r="Q19" i="7"/>
  <c r="Q23" i="7"/>
  <c r="Q27" i="7"/>
  <c r="Q31" i="7"/>
  <c r="Q28" i="7"/>
  <c r="Q36" i="7"/>
  <c r="Q5" i="7"/>
  <c r="O40" i="7"/>
  <c r="Q29" i="7"/>
  <c r="Q33" i="7"/>
  <c r="Q37" i="7"/>
  <c r="Q35" i="7"/>
  <c r="Q32" i="7"/>
  <c r="Q30" i="7"/>
  <c r="Q34" i="7"/>
  <c r="Q38" i="7"/>
  <c r="J72" i="20" l="1"/>
  <c r="H85" i="20" s="1"/>
  <c r="H87" i="20" s="1"/>
  <c r="H100" i="20" s="1"/>
  <c r="I100" i="19"/>
  <c r="I102" i="19"/>
  <c r="I101" i="19"/>
  <c r="I103" i="19"/>
  <c r="H140" i="19"/>
  <c r="H141" i="19" s="1"/>
  <c r="H144" i="19" s="1"/>
  <c r="H107" i="19"/>
  <c r="Q40" i="7"/>
  <c r="Q41" i="7" s="1"/>
  <c r="H95" i="20" l="1"/>
  <c r="H92" i="20"/>
  <c r="H96" i="20" s="1"/>
  <c r="H104" i="19"/>
  <c r="H108" i="19" s="1"/>
  <c r="H109" i="19" s="1"/>
  <c r="H112" i="19" s="1"/>
  <c r="H114" i="19" s="1"/>
  <c r="H121" i="1"/>
  <c r="H122" i="1" s="1"/>
  <c r="H123" i="1" s="1"/>
  <c r="H124" i="1" s="1"/>
  <c r="G16" i="1"/>
  <c r="G97" i="20" l="1"/>
  <c r="H102" i="20" s="1"/>
  <c r="I107" i="20" s="1"/>
  <c r="H59" i="1"/>
  <c r="H44" i="1"/>
  <c r="H32" i="1"/>
  <c r="H43" i="1"/>
  <c r="I106" i="20" l="1"/>
  <c r="I109" i="20"/>
  <c r="I108" i="20"/>
  <c r="H113" i="20"/>
  <c r="H147" i="20"/>
  <c r="H148" i="20" s="1"/>
  <c r="H151" i="20" s="1"/>
  <c r="H48" i="1"/>
  <c r="H74" i="1"/>
  <c r="G80" i="1" s="1"/>
  <c r="E4" i="5"/>
  <c r="E5" i="5" s="1"/>
  <c r="E6" i="5" s="1"/>
  <c r="E7" i="5" s="1"/>
  <c r="P36" i="4"/>
  <c r="O36" i="4"/>
  <c r="Q36" i="4" s="1"/>
  <c r="O37" i="4"/>
  <c r="P37" i="4" s="1"/>
  <c r="O38" i="4"/>
  <c r="Q38" i="4" s="1"/>
  <c r="O35" i="4"/>
  <c r="Q35" i="4" s="1"/>
  <c r="M36" i="4"/>
  <c r="M37" i="4"/>
  <c r="M38" i="4"/>
  <c r="M28" i="4"/>
  <c r="M29" i="4"/>
  <c r="M30" i="4"/>
  <c r="M31" i="4"/>
  <c r="O31" i="4" s="1"/>
  <c r="Q31" i="4" s="1"/>
  <c r="M32" i="4"/>
  <c r="O32" i="4" s="1"/>
  <c r="Q32" i="4" s="1"/>
  <c r="M33" i="4"/>
  <c r="O33" i="4" s="1"/>
  <c r="P33" i="4" s="1"/>
  <c r="M34" i="4"/>
  <c r="O34" i="4" s="1"/>
  <c r="M27" i="4"/>
  <c r="O27" i="4" s="1"/>
  <c r="O30" i="4"/>
  <c r="Q30" i="4" s="1"/>
  <c r="O29" i="4"/>
  <c r="Q29" i="4" s="1"/>
  <c r="O28" i="4"/>
  <c r="Q28" i="4" s="1"/>
  <c r="M26" i="4"/>
  <c r="O26" i="4" s="1"/>
  <c r="M25" i="4"/>
  <c r="O25" i="4" s="1"/>
  <c r="M24" i="4"/>
  <c r="O24" i="4" s="1"/>
  <c r="M23" i="4"/>
  <c r="O23" i="4" s="1"/>
  <c r="M22" i="4"/>
  <c r="O22" i="4" s="1"/>
  <c r="M21" i="4"/>
  <c r="O21" i="4" s="1"/>
  <c r="M20" i="4"/>
  <c r="O20" i="4" s="1"/>
  <c r="M19" i="4"/>
  <c r="O19" i="4" s="1"/>
  <c r="M18" i="4"/>
  <c r="O18" i="4" s="1"/>
  <c r="M17" i="4"/>
  <c r="O17" i="4" s="1"/>
  <c r="M16" i="4"/>
  <c r="O16" i="4" s="1"/>
  <c r="M15" i="4"/>
  <c r="O15" i="4" s="1"/>
  <c r="M14" i="4"/>
  <c r="O14" i="4" s="1"/>
  <c r="M13" i="4"/>
  <c r="O13" i="4" s="1"/>
  <c r="M12" i="4"/>
  <c r="O12" i="4" s="1"/>
  <c r="M11" i="4"/>
  <c r="O11" i="4" s="1"/>
  <c r="M10" i="4"/>
  <c r="O10" i="4" s="1"/>
  <c r="M9" i="4"/>
  <c r="O9" i="4" s="1"/>
  <c r="M8" i="4"/>
  <c r="O8" i="4" s="1"/>
  <c r="M7" i="4"/>
  <c r="O7" i="4" s="1"/>
  <c r="M6" i="4"/>
  <c r="O6" i="4" s="1"/>
  <c r="M5" i="4"/>
  <c r="O5" i="4" s="1"/>
  <c r="H110" i="20" l="1"/>
  <c r="H114" i="20" s="1"/>
  <c r="H115" i="20" s="1"/>
  <c r="H118" i="20" s="1"/>
  <c r="H120" i="20" s="1"/>
  <c r="Q34" i="4"/>
  <c r="P34" i="4"/>
  <c r="P28" i="4"/>
  <c r="P31" i="4"/>
  <c r="P32" i="4"/>
  <c r="Q33" i="4"/>
  <c r="P35" i="4"/>
  <c r="Q37" i="4"/>
  <c r="P38" i="4"/>
  <c r="P30" i="4"/>
  <c r="P27" i="4"/>
  <c r="Q27" i="4"/>
  <c r="Q8" i="4"/>
  <c r="P8" i="4"/>
  <c r="P5" i="4"/>
  <c r="O40" i="4"/>
  <c r="Q5" i="4"/>
  <c r="P13" i="4"/>
  <c r="Q13" i="4"/>
  <c r="Q21" i="4"/>
  <c r="P21" i="4"/>
  <c r="Q25" i="4"/>
  <c r="P25" i="4"/>
  <c r="Q6" i="4"/>
  <c r="P6" i="4"/>
  <c r="Q10" i="4"/>
  <c r="P10" i="4"/>
  <c r="Q14" i="4"/>
  <c r="P14" i="4"/>
  <c r="Q18" i="4"/>
  <c r="P18" i="4"/>
  <c r="Q22" i="4"/>
  <c r="P22" i="4"/>
  <c r="Q26" i="4"/>
  <c r="P26" i="4"/>
  <c r="Q12" i="4"/>
  <c r="P12" i="4"/>
  <c r="Q16" i="4"/>
  <c r="P16" i="4"/>
  <c r="Q20" i="4"/>
  <c r="P20" i="4"/>
  <c r="Q24" i="4"/>
  <c r="P24" i="4"/>
  <c r="P9" i="4"/>
  <c r="Q9" i="4"/>
  <c r="Q17" i="4"/>
  <c r="P17" i="4"/>
  <c r="P7" i="4"/>
  <c r="Q7" i="4"/>
  <c r="P11" i="4"/>
  <c r="Q11" i="4"/>
  <c r="P15" i="4"/>
  <c r="Q15" i="4"/>
  <c r="Q19" i="4"/>
  <c r="P19" i="4"/>
  <c r="Q23" i="4"/>
  <c r="P23" i="4"/>
  <c r="P29" i="4"/>
  <c r="P40" i="4" l="1"/>
  <c r="Q40" i="4"/>
  <c r="Q41" i="4" s="1"/>
  <c r="D5" i="2" l="1"/>
  <c r="D18" i="2" s="1"/>
  <c r="H34" i="1"/>
  <c r="H23" i="1"/>
  <c r="G25" i="1" s="1"/>
  <c r="F18" i="2" l="1"/>
  <c r="G18" i="2"/>
  <c r="H36" i="1"/>
  <c r="H47" i="1"/>
  <c r="D11" i="2"/>
  <c r="G11" i="2" s="1"/>
  <c r="E18" i="2"/>
  <c r="D17" i="2"/>
  <c r="D16" i="2"/>
  <c r="D15" i="2"/>
  <c r="D14" i="2"/>
  <c r="D13" i="2"/>
  <c r="D12" i="2"/>
  <c r="H65" i="1"/>
  <c r="H67" i="1" s="1"/>
  <c r="G27" i="1"/>
  <c r="H80" i="1" s="1"/>
  <c r="F11" i="2" l="1"/>
  <c r="H49" i="1"/>
  <c r="E11" i="2"/>
  <c r="F17" i="2"/>
  <c r="G17" i="2"/>
  <c r="E17" i="2"/>
  <c r="F12" i="2"/>
  <c r="G12" i="2"/>
  <c r="E12" i="2"/>
  <c r="F13" i="2"/>
  <c r="G13" i="2"/>
  <c r="E13" i="2"/>
  <c r="F14" i="2"/>
  <c r="G14" i="2"/>
  <c r="E14" i="2"/>
  <c r="F16" i="2"/>
  <c r="G16" i="2"/>
  <c r="E16" i="2"/>
  <c r="F15" i="2"/>
  <c r="G15" i="2"/>
  <c r="E15" i="2"/>
  <c r="G56" i="1" l="1"/>
  <c r="H60" i="1" s="1"/>
  <c r="H61" i="1" s="1"/>
  <c r="H73" i="1" l="1"/>
  <c r="G79" i="1" s="1"/>
  <c r="H68" i="1"/>
  <c r="H69" i="1" s="1"/>
  <c r="H79" i="1" s="1"/>
  <c r="H81" i="1" s="1"/>
  <c r="H84" i="1" s="1"/>
  <c r="H86" i="1" s="1"/>
  <c r="H90" i="1" s="1"/>
  <c r="H75" i="1" l="1"/>
  <c r="G81" i="1" s="1"/>
  <c r="H89" i="1"/>
  <c r="G91" i="1" s="1"/>
  <c r="H94" i="1" s="1"/>
  <c r="H96" i="1" s="1"/>
  <c r="I102" i="1" l="1"/>
  <c r="H141" i="1"/>
  <c r="H142" i="1" s="1"/>
  <c r="H145" i="1" s="1"/>
  <c r="I100" i="1"/>
  <c r="I101" i="1"/>
  <c r="H107" i="1"/>
  <c r="I103" i="1"/>
  <c r="H104" i="1" l="1"/>
  <c r="H108" i="1" s="1"/>
  <c r="H109" i="1" s="1"/>
  <c r="H112" i="1" s="1"/>
  <c r="H114" i="1" s="1"/>
  <c r="P40" i="7"/>
</calcChain>
</file>

<file path=xl/sharedStrings.xml><?xml version="1.0" encoding="utf-8"?>
<sst xmlns="http://schemas.openxmlformats.org/spreadsheetml/2006/main" count="1062" uniqueCount="402">
  <si>
    <t>CÁLCULO DE PENSIÓN LEY 73</t>
  </si>
  <si>
    <t>NOMBRE</t>
  </si>
  <si>
    <t>SEMANAS</t>
  </si>
  <si>
    <t>NSS</t>
  </si>
  <si>
    <t>CURP</t>
  </si>
  <si>
    <t>1.-</t>
  </si>
  <si>
    <t>(=)</t>
  </si>
  <si>
    <t>Salario diario promedio de las últimas 250 semanas</t>
  </si>
  <si>
    <t>(/)</t>
  </si>
  <si>
    <t>Valor de la UMA</t>
  </si>
  <si>
    <t>Grupo salarial (Veces UMAs)</t>
  </si>
  <si>
    <t>2.-</t>
  </si>
  <si>
    <t>Determinar la Cuantía Básica</t>
  </si>
  <si>
    <t>Salario diario</t>
  </si>
  <si>
    <t>(x)</t>
  </si>
  <si>
    <t>Días del año</t>
  </si>
  <si>
    <t>Monto anual de cotización</t>
  </si>
  <si>
    <t>% Cuantía Básica</t>
  </si>
  <si>
    <t>Monto de la Cuantía Básica</t>
  </si>
  <si>
    <t>3.-</t>
  </si>
  <si>
    <t>Determinar Número de incrementos</t>
  </si>
  <si>
    <t>=</t>
  </si>
  <si>
    <t>Total de semanas cotizadas</t>
  </si>
  <si>
    <t>(-)</t>
  </si>
  <si>
    <t xml:space="preserve"> Semanas mínimas requeridas</t>
  </si>
  <si>
    <t xml:space="preserve"> Semanas para incrementos</t>
  </si>
  <si>
    <t xml:space="preserve"> </t>
  </si>
  <si>
    <t>Semanas necesarias para un incremento</t>
  </si>
  <si>
    <t xml:space="preserve"> Número de Incrementos Totales</t>
  </si>
  <si>
    <t>Incrementos Completos (redondeados a menor)</t>
  </si>
  <si>
    <t>4.-</t>
  </si>
  <si>
    <t>INCREMENTO ADICIONAL Por fracciones de semana</t>
  </si>
  <si>
    <t>(*)</t>
  </si>
  <si>
    <t>Incrementos Completos</t>
  </si>
  <si>
    <t>Total de Semanas para Incrementos</t>
  </si>
  <si>
    <t>Semanas utilizadas</t>
  </si>
  <si>
    <t>Semanas pendientes de utilizar</t>
  </si>
  <si>
    <t>Incremento Adicional</t>
  </si>
  <si>
    <t>5.-</t>
  </si>
  <si>
    <t>Total de Incrementos</t>
  </si>
  <si>
    <t>(+)</t>
  </si>
  <si>
    <t>Incrementos completos</t>
  </si>
  <si>
    <t>Incrementos Totales</t>
  </si>
  <si>
    <t>6.-</t>
  </si>
  <si>
    <t>Porciento de incremento anual según la tabla</t>
  </si>
  <si>
    <t>Monto por un incremento anual de pensión</t>
  </si>
  <si>
    <t>Número total de Incrementos</t>
  </si>
  <si>
    <t>Monto total anual de incrementos</t>
  </si>
  <si>
    <t>7.-</t>
  </si>
  <si>
    <t>Determinar monto anual de la pensión por Vejez</t>
  </si>
  <si>
    <t>Monto anual de la cuantía básica</t>
  </si>
  <si>
    <t>8.-</t>
  </si>
  <si>
    <t>Monto de la Pensión</t>
  </si>
  <si>
    <t>% del Factor de Actualización</t>
  </si>
  <si>
    <t>Monto por Factor de Actualización</t>
  </si>
  <si>
    <t>9.-</t>
  </si>
  <si>
    <t>10.-</t>
  </si>
  <si>
    <t>Monto total anual de la pension por Vejez</t>
  </si>
  <si>
    <t>Porcentaje según edad</t>
  </si>
  <si>
    <t>Monto de la pensión según edad</t>
  </si>
  <si>
    <t>11.-</t>
  </si>
  <si>
    <t>Asignación por la Esposa o Concubina:  15 %</t>
  </si>
  <si>
    <t>Asignación por los Hijos e Hijas:  10 % por cada uno</t>
  </si>
  <si>
    <t>Asignación por los Ascendientes:  10 % por cada uno</t>
  </si>
  <si>
    <t>Ayuda Asistencial:  15 %</t>
  </si>
  <si>
    <t>Total de las Asignaciones Familiares</t>
  </si>
  <si>
    <t>12.-</t>
  </si>
  <si>
    <t>MONTO ANUAL TOTAL de la PENSIÓN</t>
  </si>
  <si>
    <t>Monto anual de la Pensión</t>
  </si>
  <si>
    <t>Asignaciones Familiares</t>
  </si>
  <si>
    <t>Monto total de la pensión</t>
  </si>
  <si>
    <t>13.-</t>
  </si>
  <si>
    <t>MONTO MENSUAL DE PENSIÓN</t>
  </si>
  <si>
    <t>Monto anual de la pensión</t>
  </si>
  <si>
    <t>Meses del mes</t>
  </si>
  <si>
    <t>DÍAS</t>
  </si>
  <si>
    <t>DIARIO</t>
  </si>
  <si>
    <t>%</t>
  </si>
  <si>
    <t>AÑO</t>
  </si>
  <si>
    <t>IMPORTE EN UMAS</t>
  </si>
  <si>
    <t>UMAS A COTIZAR</t>
  </si>
  <si>
    <t>VALOR UMA</t>
  </si>
  <si>
    <t>CÁLCULO CUOTAS MODALIDAD 40</t>
  </si>
  <si>
    <t>ALTA en 
este PERÍODO</t>
  </si>
  <si>
    <t>BAJA en 
este PERÍODO</t>
  </si>
  <si>
    <t>SALARIO BASE DE 
COTIZACIÓN DIARIO</t>
  </si>
  <si>
    <t>DÍAS en 
este PERÍODO</t>
  </si>
  <si>
    <t>TOTAL DE SEMANAS en 
cada PERÍODO</t>
  </si>
  <si>
    <t xml:space="preserve">TOTALES:  </t>
  </si>
  <si>
    <t>PORCENTAJE DE INCREMENTOS</t>
  </si>
  <si>
    <t>PORCENTAJE DE CUANTÍA BÁSICA</t>
  </si>
  <si>
    <t>PORCENTAJE ACTUARIAL</t>
  </si>
  <si>
    <t xml:space="preserve">  </t>
  </si>
  <si>
    <t xml:space="preserve"> TOTAL DE DÍAS en 
cada PERÍODO</t>
  </si>
  <si>
    <t>TOTAL en
este PERÍODO</t>
  </si>
  <si>
    <t>SALARIO PROMEDIO DE LAS ÚLTIAS 250 SEMANAS COTIZADAS</t>
  </si>
  <si>
    <t>Familia</t>
  </si>
  <si>
    <t>11 % del Factor de Actualización</t>
  </si>
  <si>
    <t>Determinar pensión anual de acuerdo a la edad ART 171 LSS</t>
  </si>
  <si>
    <t>CONSERVACION DE DERECHOS</t>
  </si>
  <si>
    <t>TOTAL DE SEMANAS COTIZADAS</t>
  </si>
  <si>
    <t>IGUAL A LA CUARTA PARTE EN SEMANAS</t>
  </si>
  <si>
    <t>CONVERTIDO EN DÍAS</t>
  </si>
  <si>
    <t>CONVERTIDO EN MESES</t>
  </si>
  <si>
    <t>CONVERTIDO EN AÑOS</t>
  </si>
  <si>
    <t>Se divide entre /4</t>
  </si>
  <si>
    <t>se divide entre/30</t>
  </si>
  <si>
    <t>se divide entre /12</t>
  </si>
  <si>
    <t>El resultado en años se cuenta a partir de la fecha de baja hacia adelante.</t>
  </si>
  <si>
    <t>Si termina dentro de la fecha actual tiene conservación de derechos.</t>
  </si>
  <si>
    <t xml:space="preserve">MÍNIMO PUEDE INVERTIR Y CALCULAR A PARTIR DE 5 UMAS </t>
  </si>
  <si>
    <t>1,2,3 Y 4 UMAS NO APLICAN POR SER SU RESULTADO MENOR AL MÍNIMO</t>
  </si>
  <si>
    <t>En esta tabla vemos cuando recuperamos conservación de derechos.</t>
  </si>
  <si>
    <t>¿Por qué es importante sumarlo?</t>
  </si>
  <si>
    <t>Si no lo agregas, se pierde 1 día en cada período, y al final puedes quedarte corto de semanas o de días acumulados.</t>
  </si>
  <si>
    <t>Ejemplo:</t>
  </si>
  <si>
    <t>Alta: 01-may-2020</t>
  </si>
  <si>
    <t>Baja: 23-sep-2020</t>
  </si>
  <si>
    <t>te da 145 días.</t>
  </si>
  <si>
    <t>Pero en realidad, si cuentas del 1 de mayo al 23 de septiembre son 146 días.</t>
  </si>
  <si>
    <t>En cálculos de semanas cotizadas IMSS, el día de alta sí cuenta.</t>
  </si>
  <si>
    <t>¿Por que se le suma un día en la tabla?</t>
  </si>
  <si>
    <t>Para saber si la persona es ley 73 y si le vamos a poder hacer su estudio de pensión primero tenemos que estar seguros de que es ley 73.</t>
  </si>
  <si>
    <t xml:space="preserve">Si en ese primer registro de empleo en el apartado de alta aparece la palabra ALTA, quiere decir que ese en realidad es su primer empleo, </t>
  </si>
  <si>
    <t>si en lugar de la palabra ALTA, aparece la palabra REINGRESO quiere decir que existen más patrones anteriores, osea que, tiene semanas perdidas que no se estan</t>
  </si>
  <si>
    <t>contando en el reporte de semanas cotizadas. Ya será tarea de juicio decidir si conviene o no invertir para recuperarlas.</t>
  </si>
  <si>
    <t>ANTES DE TODO SE AVERIGUA SI LA PERSONA ES LEY 73 ó LEY 97</t>
  </si>
  <si>
    <t>Si termina a una distancia de 3 meses, le faltan 3 meses de conservación.</t>
  </si>
  <si>
    <t>Por ejemplo 5.8 se leen 5 años 8 meses</t>
  </si>
  <si>
    <t>al inscribirse.</t>
  </si>
  <si>
    <t>26 semanas.</t>
  </si>
  <si>
    <t>los recupera cotizando mínimo 52 semanas.</t>
  </si>
  <si>
    <t>y exclusivamente para eso se inscriba en MODALIDAD 10  y al terminar</t>
  </si>
  <si>
    <t xml:space="preserve">haga su trámite ó si va a invertir en MODALIDAD 40 que se de de BAJA en </t>
  </si>
  <si>
    <t>MODALIDAD 10  y se de de ALTA en MODALIDAD 40</t>
  </si>
  <si>
    <t xml:space="preserve">1.-Si no pasan de 3 años que dejo de cotizar, los recupera de inmediato </t>
  </si>
  <si>
    <t>2.-Si pasan de 3 años pero no de 6 años, los recupers cotizando mínimo</t>
  </si>
  <si>
    <t>3.-Si pasan más de 6 años, ya perdió conservación completa de derechos y</t>
  </si>
  <si>
    <t xml:space="preserve">4.-Lo recomendable es que para recuperar la conservación de derechos </t>
  </si>
  <si>
    <t>Se multiplica X 7</t>
  </si>
  <si>
    <r>
      <t>📝</t>
    </r>
    <r>
      <rPr>
        <b/>
        <sz val="12"/>
        <color theme="1"/>
        <rFont val="Aptos"/>
        <family val="2"/>
      </rPr>
      <t xml:space="preserve"> INSTRUCCIONES PARA LLENAR LA TABLA DEL SALARIO PROMEDIO DE LAS ÚLTIMAS 250 SEMANAS</t>
    </r>
  </si>
  <si>
    <r>
      <t xml:space="preserve">La tabla se llena con la información del </t>
    </r>
    <r>
      <rPr>
        <b/>
        <sz val="12"/>
        <color theme="1"/>
        <rFont val="Aptos"/>
        <family val="2"/>
      </rPr>
      <t>reporte de semanas cotizadas del IMSS</t>
    </r>
    <r>
      <rPr>
        <sz val="12"/>
        <color theme="1"/>
        <rFont val="Aptos"/>
        <family val="2"/>
      </rPr>
      <t>.</t>
    </r>
  </si>
  <si>
    <t>El orden correcto es muy importante para que el cálculo funcione bien.</t>
  </si>
  <si>
    <t>1. Orden de captura</t>
  </si>
  <si>
    <r>
      <t>1. Siempre empieza en la columna “BAJA en este período”</t>
    </r>
    <r>
      <rPr>
        <sz val="12"/>
        <color theme="1"/>
        <rFont val="Aptos"/>
        <family val="2"/>
      </rPr>
      <t>.</t>
    </r>
  </si>
  <si>
    <r>
      <t xml:space="preserve">Escribe la </t>
    </r>
    <r>
      <rPr>
        <b/>
        <sz val="12"/>
        <color theme="1"/>
        <rFont val="Aptos"/>
        <family val="2"/>
      </rPr>
      <t>fecha de baja</t>
    </r>
    <r>
      <rPr>
        <sz val="12"/>
        <color theme="1"/>
        <rFont val="Aptos"/>
        <family val="2"/>
      </rPr>
      <t xml:space="preserve"> que aparece en el reporte.</t>
    </r>
  </si>
  <si>
    <r>
      <t xml:space="preserve">2. Después pasa a la columna </t>
    </r>
    <r>
      <rPr>
        <b/>
        <sz val="12"/>
        <color theme="1"/>
        <rFont val="Aptos"/>
        <family val="2"/>
      </rPr>
      <t>“ALTA en este período”</t>
    </r>
    <r>
      <rPr>
        <sz val="12"/>
        <color theme="1"/>
        <rFont val="Aptos"/>
        <family val="2"/>
      </rPr>
      <t>.</t>
    </r>
  </si>
  <si>
    <r>
      <t xml:space="preserve">Escribe la </t>
    </r>
    <r>
      <rPr>
        <b/>
        <sz val="12"/>
        <color theme="1"/>
        <rFont val="Aptos"/>
        <family val="2"/>
      </rPr>
      <t>fecha de alta</t>
    </r>
    <r>
      <rPr>
        <sz val="12"/>
        <color theme="1"/>
        <rFont val="Aptos"/>
        <family val="2"/>
      </rPr>
      <t xml:space="preserve"> que corresponda a ese empleo.</t>
    </r>
  </si>
  <si>
    <r>
      <t xml:space="preserve">3. En la columna </t>
    </r>
    <r>
      <rPr>
        <b/>
        <sz val="12"/>
        <color theme="1"/>
        <rFont val="Aptos"/>
        <family val="2"/>
      </rPr>
      <t>“Salario Base de Cotización Diario”</t>
    </r>
    <r>
      <rPr>
        <sz val="12"/>
        <color theme="1"/>
        <rFont val="Aptos"/>
        <family val="2"/>
      </rPr>
      <t>, anota el salario que aparezca en el reporte para esa fecha.</t>
    </r>
  </si>
  <si>
    <t>2. Cuando hay movimientos de salario o reingresos</t>
  </si>
  <si>
    <r>
      <t xml:space="preserve">En el reporte de semanas, los </t>
    </r>
    <r>
      <rPr>
        <b/>
        <sz val="12"/>
        <color theme="1"/>
        <rFont val="Aptos"/>
        <family val="2"/>
      </rPr>
      <t>movimientos de salario o reingreso</t>
    </r>
    <r>
      <rPr>
        <sz val="12"/>
        <color theme="1"/>
        <rFont val="Aptos"/>
        <family val="2"/>
      </rPr>
      <t xml:space="preserve"> aparecen como una </t>
    </r>
    <r>
      <rPr>
        <b/>
        <sz val="12"/>
        <color theme="1"/>
        <rFont val="Aptos"/>
        <family val="2"/>
      </rPr>
      <t>nueva fecha de alta</t>
    </r>
    <r>
      <rPr>
        <sz val="12"/>
        <color theme="1"/>
        <rFont val="Aptos"/>
        <family val="2"/>
      </rPr>
      <t xml:space="preserve"> (pero sin fecha de baja).</t>
    </r>
  </si>
  <si>
    <t>Aquí se captura de la siguiente forma:</t>
  </si>
  <si>
    <r>
      <t xml:space="preserve">1. Escribe esa </t>
    </r>
    <r>
      <rPr>
        <b/>
        <sz val="12"/>
        <color theme="1"/>
        <rFont val="Aptos"/>
        <family val="2"/>
      </rPr>
      <t>fecha de movimiento o reingreso</t>
    </r>
    <r>
      <rPr>
        <sz val="12"/>
        <color theme="1"/>
        <rFont val="Aptos"/>
        <family val="2"/>
      </rPr>
      <t xml:space="preserve"> en la </t>
    </r>
    <r>
      <rPr>
        <b/>
        <sz val="12"/>
        <color theme="1"/>
        <rFont val="Aptos"/>
        <family val="2"/>
      </rPr>
      <t>columna de alta en este período</t>
    </r>
    <r>
      <rPr>
        <sz val="12"/>
        <color theme="1"/>
        <rFont val="Aptos"/>
        <family val="2"/>
      </rPr>
      <t xml:space="preserve"> de la fila siguiente.</t>
    </r>
  </si>
  <si>
    <r>
      <t xml:space="preserve">2. En esa misma fila, en la </t>
    </r>
    <r>
      <rPr>
        <b/>
        <sz val="12"/>
        <color theme="1"/>
        <rFont val="Aptos"/>
        <family val="2"/>
      </rPr>
      <t>columna de baja en este período</t>
    </r>
    <r>
      <rPr>
        <sz val="12"/>
        <color theme="1"/>
        <rFont val="Aptos"/>
        <family val="2"/>
      </rPr>
      <t xml:space="preserve">, anota </t>
    </r>
    <r>
      <rPr>
        <b/>
        <sz val="12"/>
        <color theme="1"/>
        <rFont val="Aptos"/>
        <family val="2"/>
      </rPr>
      <t>un día antes de la fecha de alta anterior</t>
    </r>
    <r>
      <rPr>
        <sz val="12"/>
        <color theme="1"/>
        <rFont val="Aptos"/>
        <family val="2"/>
      </rPr>
      <t>.</t>
    </r>
  </si>
  <si>
    <r>
      <t>👉</t>
    </r>
    <r>
      <rPr>
        <sz val="12"/>
        <color theme="1"/>
        <rFont val="Aptos"/>
        <family val="2"/>
      </rPr>
      <t xml:space="preserve"> Con esto le estamos indicando al sistema:</t>
    </r>
  </si>
  <si>
    <t>Que el salario anterior terminó justo el día antes del nuevo movimiento.</t>
  </si>
  <si>
    <t>Que el nuevo salario aplica a partir de la fecha del reingreso o ajuste.</t>
  </si>
  <si>
    <t>3. Repite el proceso para cada patrón (empleador)</t>
  </si>
  <si>
    <r>
      <t xml:space="preserve">Captura </t>
    </r>
    <r>
      <rPr>
        <b/>
        <sz val="12"/>
        <color theme="1"/>
        <rFont val="Aptos"/>
        <family val="2"/>
      </rPr>
      <t>todas las altas, bajas y movimientos de salario</t>
    </r>
    <r>
      <rPr>
        <sz val="12"/>
        <color theme="1"/>
        <rFont val="Aptos"/>
        <family val="2"/>
      </rPr>
      <t xml:space="preserve"> que aparezcan en el reporte de semanas para ese patrón.</t>
    </r>
  </si>
  <si>
    <r>
      <t xml:space="preserve">Cuando termines con un patrón, </t>
    </r>
    <r>
      <rPr>
        <b/>
        <sz val="12"/>
        <color theme="1"/>
        <rFont val="Aptos"/>
        <family val="2"/>
      </rPr>
      <t>empieza el mismo proceso con el siguiente patrón</t>
    </r>
    <r>
      <rPr>
        <sz val="12"/>
        <color theme="1"/>
        <rFont val="Aptos"/>
        <family val="2"/>
      </rPr>
      <t xml:space="preserve"> (nuevo empleador).</t>
    </r>
  </si>
  <si>
    <t xml:space="preserve">No use el número del seguro social para verificar esta cuestión por que a veces es inexacto por que existen números que se otorgaron cuando las personas eran </t>
  </si>
  <si>
    <t>Lo que debe hacer es observar el primer registro del reporte de semanas cotizadas, el primer empleo que tuvo. Si la fecha que aparece como alta es anterior</t>
  </si>
  <si>
    <t>a el 1 de Julio de 1997 la persona es ley 73 y asi lo va a tomar el sistema. Si esa fecha es posterior al 1 de Julio de 1997 es ley 97.</t>
  </si>
  <si>
    <t>Asi se ve el final del documento de reporte de semanas cotizadas donde está el primer empleo registrado.</t>
  </si>
  <si>
    <t>CON ESTE Y LA NUEVA CANTIDAD DE SEMANAS PUEDE HACER SU NUEVO CÁLCULO PARA SABER CUANTO OBTENDRÁ DE PENSIÓN CON MODALIDAD 40</t>
  </si>
  <si>
    <t>Y TE ESTA COSTANDO EL PORCENTAJE DEL MISMO SALARIO YA SEA POR DÍA, MES ó  AÑO.</t>
  </si>
  <si>
    <t>DEBES DECIDIR CONCIENTEMENTE, CUANTO DINERO AL MES PUEDES PAGAR A M40 A PARTE DE TUS GASTOS FAMILIARES Y PERSONALES PARA QUE PUEDAS PAGAR CONTINUAMENTE.</t>
  </si>
  <si>
    <t>ESTE ES EL SALARIO DIARIO A COTIZAR. ESTAS PAGANDO PARA QUE ESTE SUELDO APAREZCA EN LAS SEMANAS COTIZADAS</t>
  </si>
  <si>
    <t>LAS FECHAS EN LA PESTAÑA DE SALARIO PROMEDIO DE ESTE DOCUMENTO DBERÁN SER DEL DÍA INICIAL AL DÍA  FINAL DE INVERSIÓN DE MODALIDAD 40</t>
  </si>
  <si>
    <t>EN EL CAMPO AZUL INGRESAS LAS SEMANAS COTIZADAS</t>
  </si>
  <si>
    <t>LOS CAMPOS EN AZUL SON DATOS QUE DEBES INGRESAR SEGÚN SU TIPO.</t>
  </si>
  <si>
    <t>OBTENEMOS NUESTROS PORCENTAJES</t>
  </si>
  <si>
    <t>POR ACTUARIAL=Monto total anual de la pensión</t>
  </si>
  <si>
    <t>Semanas cotizadas</t>
  </si>
  <si>
    <t xml:space="preserve">Semanas por recuperar </t>
  </si>
  <si>
    <t>14.-</t>
  </si>
  <si>
    <t>TABLA DE FRACCIONES DE INCREMENTO ART 170 LEY 73 IMSS</t>
  </si>
  <si>
    <t>ART 170 LEY 73 IMSS</t>
  </si>
  <si>
    <r>
      <t>Comparamos las</t>
    </r>
    <r>
      <rPr>
        <b/>
        <sz val="11"/>
        <color theme="1"/>
        <rFont val="Calibri"/>
        <family val="2"/>
        <scheme val="minor"/>
      </rPr>
      <t xml:space="preserve"> semanas pendientes de utilizar </t>
    </r>
    <r>
      <rPr>
        <sz val="11"/>
        <color theme="1"/>
        <rFont val="Calibri"/>
        <family val="2"/>
        <scheme val="minor"/>
      </rPr>
      <t>contra la tabla de fracciones de incrementos que se</t>
    </r>
  </si>
  <si>
    <t>EN ESTA PARTE BUSCAMOS OBTENER EL PORCENTAJE DE INCREMENTOS, DE CUANTÍA BÁSICA</t>
  </si>
  <si>
    <t>RESTO DEL CÁLCULO.</t>
  </si>
  <si>
    <t>EL PORCENTAJE ACTUARIAL ES EL QUE USAREMOS PARA ANUALIZAR LA PENSIÓN Y HACER EL</t>
  </si>
  <si>
    <r>
      <t xml:space="preserve">Si en </t>
    </r>
    <r>
      <rPr>
        <b/>
        <sz val="11"/>
        <color theme="1"/>
        <rFont val="Calibri"/>
        <family val="2"/>
        <scheme val="minor"/>
      </rPr>
      <t>número de incrementos torales</t>
    </r>
    <r>
      <rPr>
        <sz val="11"/>
        <color theme="1"/>
        <rFont val="Calibri"/>
        <family val="2"/>
        <scheme val="minor"/>
      </rPr>
      <t xml:space="preserve"> sale un numero con decimales, solamente vamos a </t>
    </r>
  </si>
  <si>
    <t>Determinar Grupo Salarial en tabla del ART 167 LEY 73 IMSS</t>
  </si>
  <si>
    <t>Incremento adicional según tabla</t>
  </si>
  <si>
    <t>Determinar monto y porcentaje de los Incrementos</t>
  </si>
  <si>
    <t>El resultado de Grupo salarial lo cotejamos con la tabla del ART 167 y copiamos</t>
  </si>
  <si>
    <t>el porcentaje de cuantía básica y el de incremento anual que le corresponde</t>
  </si>
  <si>
    <t xml:space="preserve">ingresar en incrementos completos  redondeados el número entero. Los decimales los vamos </t>
  </si>
  <si>
    <t>a operar en el siguiente bloque</t>
  </si>
  <si>
    <r>
      <t xml:space="preserve">encuentraa lado derecho del </t>
    </r>
    <r>
      <rPr>
        <b/>
        <sz val="11"/>
        <color theme="1"/>
        <rFont val="Calibri"/>
        <family val="2"/>
        <scheme val="minor"/>
      </rPr>
      <t>ART 170 LEY 73 IMSS</t>
    </r>
    <r>
      <rPr>
        <sz val="11"/>
        <color theme="1"/>
        <rFont val="Calibri"/>
        <family val="2"/>
        <scheme val="minor"/>
      </rPr>
      <t xml:space="preserve"> y nos da el siguiente resultado</t>
    </r>
  </si>
  <si>
    <t>Número entre 13 y 26 tiene derecho a .5 incrementos</t>
  </si>
  <si>
    <t>Número entre mayor a 26 tiene derecho a 1 incremento.</t>
  </si>
  <si>
    <t>Aquí el resultado es automático, no tienes que ingresar datos</t>
  </si>
  <si>
    <t>TOPE IMPORTE MENSUAL MÁXIMO DE PENSIÓN</t>
  </si>
  <si>
    <t xml:space="preserve">Resultado se divide entre 12 </t>
  </si>
  <si>
    <t>Se multiplica por 365</t>
  </si>
  <si>
    <t>Promedio últimas 250 semanas</t>
  </si>
  <si>
    <t>La pensión resultante no puede ser mayor al monto anual de cotización de esta tabla.</t>
  </si>
  <si>
    <t>que se supere el tope mensual máximo del ART 169 de LEY73</t>
  </si>
  <si>
    <t>PENSIÓN MINIMA MENSUAL</t>
  </si>
  <si>
    <t>Legalmente la pensión no puede ser mas alta que este resultado</t>
  </si>
  <si>
    <t>Pero si su pensión es menor a la pensión mínima mensual del año en curso, se le da la mínima , no importando</t>
  </si>
  <si>
    <t>AGUINALDO</t>
  </si>
  <si>
    <t xml:space="preserve">El aguinaldo es un mes de la cuantía calculada por edad. La mencionamos en el punto número 11 de </t>
  </si>
  <si>
    <t>esta tabla.</t>
  </si>
  <si>
    <t>Se divide entre 12</t>
  </si>
  <si>
    <t>menores de edad, se les llama número de seguro facultativo que es el que tienen los estudiantes</t>
  </si>
  <si>
    <t>11%FOX</t>
  </si>
  <si>
    <t>Cantidad de UMAs</t>
  </si>
  <si>
    <t>Pago de 28 días</t>
  </si>
  <si>
    <t>Pago de 30 días</t>
  </si>
  <si>
    <t>Pago de 31 días</t>
  </si>
  <si>
    <t>En el recuadro de ALTA EN ESTE PERIODO se ingresa la fecha inicial en la que se pretende pagar modalidad 40</t>
  </si>
  <si>
    <t>En el cuadro de BAJA EN ESTE PERIODO se ingresa la fecha final en la que se pretende pagar Modalidad 40</t>
  </si>
  <si>
    <t>El primer renglón de la tabla está destinado para ingresar las fechas en que se pretende pagar Modalidad 40</t>
  </si>
  <si>
    <t>De igual forma en el recuadro de SALARIO BASE DE COTIZACIÓN se ingresa el salario con el que se pretende pagar Modalidad 40 , por ejemplo lo correspondiente a 10 UMAS que es un SALARIO DE $1,131.40</t>
  </si>
  <si>
    <t xml:space="preserve">En los siguientes espacios se copian y pegan los datos tal cual estan en la primer tabla de CALCULO DEL SALARIO. Esto va a provocar que el resultado de la tabla contenga el lapso de tiempo que queremos pagar </t>
  </si>
  <si>
    <t xml:space="preserve">y que se promedie con lo que resta del tiempo que ya transcurrió. El resultado será nuestro PROMEDIO DEL SALARIO DE LOS ÚLTIMOS 5 AÑOS tomando en cuenta el salario que deseamos en la cantidad de </t>
  </si>
  <si>
    <t>años que deseamos, ya sean 1,2,3,4 o 5 años.</t>
  </si>
  <si>
    <t>Con esos datos vamos a realizar un nuevo estudio que nos dará cuanto va a ganar el derechohabiente invirtiendo en Modalidad 40</t>
  </si>
  <si>
    <t>Aquí conseguimos el SALARIO PROMEDIO, en internet, buscamos cuanto aproximadamente será el valor de el salario minimo en el año que terminamos de pagar Modalidad 40</t>
  </si>
  <si>
    <t>Y la UMA la buscamos en la tabla de nuestra pestaña de Modalidad 40</t>
  </si>
  <si>
    <t>Sucede que 3 datos clabe obtenidos en el cálculo de pensión son el SALARIO PROMEDIO DE LOS ÚLTIMOS 5 AÑOS, la UMA, el SALARIO MÍNIMO</t>
  </si>
  <si>
    <t>El fundamento de que los cálculos externos no son definitivos deriva de:</t>
  </si>
  <si>
    <r>
      <t>Ley del Seguro Social</t>
    </r>
    <r>
      <rPr>
        <sz val="11"/>
        <color theme="1"/>
        <rFont val="Calibri"/>
        <family val="2"/>
        <scheme val="minor"/>
      </rPr>
      <t xml:space="preserve"> → arts. 171 y 287: sólo el IMSS puede reconocer y resolver prestaciones.</t>
    </r>
  </si>
  <si>
    <r>
      <t>Reglamento de Prestaciones Económicas</t>
    </r>
    <r>
      <rPr>
        <sz val="11"/>
        <color theme="1"/>
        <rFont val="Calibri"/>
        <family val="2"/>
        <scheme val="minor"/>
      </rPr>
      <t xml:space="preserve"> → arts. 2, 3, 8, 9 y 10: definen que la autoridad del IMSS es la única facultada para dictaminar la cuantía de la pensión.</t>
    </r>
  </si>
  <si>
    <t>Podemos utilizar la misma UMA y el mismo SALARIO MÍNIMO siempre y cuando le lo hagamos saber al derechohabiente bajo el entendido de que en la misma ley señala  que incluso</t>
  </si>
  <si>
    <t>hasta que el IMSS no emita la resolución de pensión, cualquier cálculo es informativo.</t>
  </si>
  <si>
    <t xml:space="preserve">TABLA ACTUALIZADA EN UMAS DEL ARTÍCULO 167 DE LA LSS </t>
  </si>
  <si>
    <t>ESTA VERSIÓN ESTÁ EN DESHUSO</t>
  </si>
  <si>
    <t>M40</t>
  </si>
  <si>
    <t>1 SMV</t>
  </si>
  <si>
    <t xml:space="preserve"> %COSTO MODALIDAD 40</t>
  </si>
  <si>
    <t>PAGO DIARIO</t>
  </si>
  <si>
    <t xml:space="preserve">UMA </t>
  </si>
  <si>
    <t>Valor de UMA</t>
  </si>
  <si>
    <t>SALARIO COTIZADO DIARIO</t>
  </si>
  <si>
    <t>📍 Municipios incluidos en la ZLFN</t>
  </si>
  <si>
    <r>
      <t xml:space="preserve">Según la </t>
    </r>
    <r>
      <rPr>
        <b/>
        <sz val="11"/>
        <color theme="1"/>
        <rFont val="Calibri"/>
        <family val="2"/>
        <scheme val="minor"/>
      </rPr>
      <t>CONASAMI</t>
    </r>
    <r>
      <rPr>
        <sz val="11"/>
        <color theme="1"/>
        <rFont val="Calibri"/>
        <family val="2"/>
        <scheme val="minor"/>
      </rPr>
      <t xml:space="preserve"> (Comisión Nacional de Salarios Mínimos), desde 2019 la Zona Libre de la Frontera Norte comprende </t>
    </r>
    <r>
      <rPr>
        <b/>
        <sz val="11"/>
        <color theme="1"/>
        <rFont val="Calibri"/>
        <family val="2"/>
        <scheme val="minor"/>
      </rPr>
      <t>43 municipios</t>
    </r>
    <r>
      <rPr>
        <sz val="11"/>
        <color theme="1"/>
        <rFont val="Calibri"/>
        <family val="2"/>
        <scheme val="minor"/>
      </rPr>
      <t xml:space="preserve">, distribuidos en </t>
    </r>
    <r>
      <rPr>
        <b/>
        <sz val="11"/>
        <color theme="1"/>
        <rFont val="Calibri"/>
        <family val="2"/>
        <scheme val="minor"/>
      </rPr>
      <t>6 estados</t>
    </r>
    <r>
      <rPr>
        <sz val="11"/>
        <color theme="1"/>
        <rFont val="Calibri"/>
        <family val="2"/>
        <scheme val="minor"/>
      </rPr>
      <t>:</t>
    </r>
  </si>
  <si>
    <t>Baja California</t>
  </si>
  <si>
    <r>
      <t xml:space="preserve">Ensenada (solo la delegación municipal de </t>
    </r>
    <r>
      <rPr>
        <i/>
        <sz val="11"/>
        <color theme="1"/>
        <rFont val="Calibri"/>
        <family val="2"/>
        <scheme val="minor"/>
      </rPr>
      <t>El Sauzal de Rodríguez</t>
    </r>
    <r>
      <rPr>
        <sz val="11"/>
        <color theme="1"/>
        <rFont val="Calibri"/>
        <family val="2"/>
        <scheme val="minor"/>
      </rPr>
      <t>)</t>
    </r>
  </si>
  <si>
    <t>Mexicali</t>
  </si>
  <si>
    <t>Playas de Rosarito</t>
  </si>
  <si>
    <t>Tecate</t>
  </si>
  <si>
    <t>Tijuana</t>
  </si>
  <si>
    <t>Sonora</t>
  </si>
  <si>
    <t>San Luis Río Colorado</t>
  </si>
  <si>
    <t>Puerto Peñasco</t>
  </si>
  <si>
    <t>General Plutarco Elías Calles</t>
  </si>
  <si>
    <t>Caborca</t>
  </si>
  <si>
    <t>Altar</t>
  </si>
  <si>
    <t>Sáric</t>
  </si>
  <si>
    <t>Nogales</t>
  </si>
  <si>
    <t>Santa Cruz</t>
  </si>
  <si>
    <t>Cananea</t>
  </si>
  <si>
    <t>Naco</t>
  </si>
  <si>
    <t>Agua Prieta</t>
  </si>
  <si>
    <t>Chihuahua</t>
  </si>
  <si>
    <t>Janos</t>
  </si>
  <si>
    <t>Ascensión</t>
  </si>
  <si>
    <t>Juárez</t>
  </si>
  <si>
    <t>Praxedis G. Guerrero</t>
  </si>
  <si>
    <t>Guadalupe</t>
  </si>
  <si>
    <t>Coyame del Sotol</t>
  </si>
  <si>
    <t>Ojinaga</t>
  </si>
  <si>
    <t>Manuel Benavides</t>
  </si>
  <si>
    <t>Coahuila de Zaragoza</t>
  </si>
  <si>
    <t>Ocampo</t>
  </si>
  <si>
    <t>Acuña</t>
  </si>
  <si>
    <t>Zaragoza</t>
  </si>
  <si>
    <t>Jiménez</t>
  </si>
  <si>
    <t>Piedras Negras</t>
  </si>
  <si>
    <t>Nava</t>
  </si>
  <si>
    <t>Guerrero</t>
  </si>
  <si>
    <t>Hidalgo</t>
  </si>
  <si>
    <t>Nuevo León</t>
  </si>
  <si>
    <t>Anáhuac</t>
  </si>
  <si>
    <t>Tamaulipas</t>
  </si>
  <si>
    <t>Nuevo Laredo</t>
  </si>
  <si>
    <t>Mier</t>
  </si>
  <si>
    <t>Miguel Alemán</t>
  </si>
  <si>
    <t>Camargo</t>
  </si>
  <si>
    <t>Gustavo Díaz Ordaz</t>
  </si>
  <si>
    <t>Reynosa</t>
  </si>
  <si>
    <t>Río Bravo</t>
  </si>
  <si>
    <t>Valle Hermoso</t>
  </si>
  <si>
    <t>Matamoros</t>
  </si>
  <si>
    <r>
      <t xml:space="preserve">✅ En todos estos municipios, el </t>
    </r>
    <r>
      <rPr>
        <b/>
        <sz val="11"/>
        <color theme="1"/>
        <rFont val="Calibri"/>
        <family val="2"/>
        <scheme val="minor"/>
      </rPr>
      <t>Salario Mínimo General 2025 es $419.88 MXN diarios</t>
    </r>
    <r>
      <rPr>
        <sz val="11"/>
        <color theme="1"/>
        <rFont val="Calibri"/>
        <family val="2"/>
        <scheme val="minor"/>
      </rPr>
      <t>.</t>
    </r>
  </si>
  <si>
    <r>
      <t xml:space="preserve">En el </t>
    </r>
    <r>
      <rPr>
        <b/>
        <sz val="11"/>
        <color theme="1"/>
        <rFont val="Calibri"/>
        <family val="2"/>
        <scheme val="minor"/>
      </rPr>
      <t>resto del país</t>
    </r>
    <r>
      <rPr>
        <sz val="11"/>
        <color theme="1"/>
        <rFont val="Calibri"/>
        <family val="2"/>
        <scheme val="minor"/>
      </rPr>
      <t xml:space="preserve">, el salario mínimo es de </t>
    </r>
    <r>
      <rPr>
        <b/>
        <sz val="11"/>
        <color theme="1"/>
        <rFont val="Calibri"/>
        <family val="2"/>
        <scheme val="minor"/>
      </rPr>
      <t>$278.80 MXN diarios</t>
    </r>
    <r>
      <rPr>
        <sz val="11"/>
        <color theme="1"/>
        <rFont val="Calibri"/>
        <family val="2"/>
        <scheme val="minor"/>
      </rPr>
      <t>.</t>
    </r>
  </si>
  <si>
    <r>
      <t xml:space="preserve">La </t>
    </r>
    <r>
      <rPr>
        <b/>
        <sz val="16"/>
        <color theme="1"/>
        <rFont val="Calibri"/>
        <family val="2"/>
        <scheme val="minor"/>
      </rPr>
      <t>Zona Libre de la Frontera Norte (ZLFN)</t>
    </r>
    <r>
      <rPr>
        <sz val="16"/>
        <color theme="1"/>
        <rFont val="Calibri"/>
        <family val="2"/>
        <scheme val="minor"/>
      </rPr>
      <t xml:space="preserve"> es un área especial que aplica un </t>
    </r>
    <r>
      <rPr>
        <b/>
        <sz val="16"/>
        <color theme="1"/>
        <rFont val="Calibri"/>
        <family val="2"/>
        <scheme val="minor"/>
      </rPr>
      <t>salario mínimo distinto</t>
    </r>
    <r>
      <rPr>
        <sz val="16"/>
        <color theme="1"/>
        <rFont val="Calibri"/>
        <family val="2"/>
        <scheme val="minor"/>
      </rPr>
      <t xml:space="preserve"> (más alto que el del resto del país).</t>
    </r>
  </si>
  <si>
    <t>INICIALES IMPORTANTES PARA REALIZAR TODA LA OPERACIÓN</t>
  </si>
  <si>
    <t>DESCARGA DE SEMANAS COTIZADAS</t>
  </si>
  <si>
    <t>https://www.imss.gob.mx/tramites/imss02025a</t>
  </si>
  <si>
    <t>NOTAS ADICIONALES</t>
  </si>
  <si>
    <t>1️⃣ ¿EN QUÉ ARTÍCULO SE ESTABLECE QUE PUEDE HABER SALARIOS MÍNIMOS DISTINTOS POR ZONA?</t>
  </si>
  <si>
    <t>📜 Constitución Política de los Estados Unidos Mexicanos</t>
  </si>
  <si>
    <t>Artículo 123, Apartado A, fracción VI</t>
  </si>
  <si>
    <r>
      <t xml:space="preserve">“Los salarios mínimos generales deberán ser suficientes para satisfacer las necesidades normales de un jefe de familia (…) </t>
    </r>
    <r>
      <rPr>
        <b/>
        <i/>
        <sz val="11"/>
        <color theme="1"/>
        <rFont val="Calibri"/>
        <family val="2"/>
        <scheme val="minor"/>
      </rPr>
      <t>y podrán fijarse uno o varios salarios mínimos generales</t>
    </r>
    <r>
      <rPr>
        <i/>
        <sz val="11"/>
        <color theme="1"/>
        <rFont val="Calibri"/>
        <family val="2"/>
        <scheme val="minor"/>
      </rPr>
      <t>…”</t>
    </r>
  </si>
  <si>
    <r>
      <t xml:space="preserve">🔹 </t>
    </r>
    <r>
      <rPr>
        <b/>
        <sz val="11"/>
        <color theme="1"/>
        <rFont val="Calibri"/>
        <family val="2"/>
        <scheme val="minor"/>
      </rPr>
      <t>Clave legal</t>
    </r>
    <r>
      <rPr>
        <sz val="11"/>
        <color theme="1"/>
        <rFont val="Calibri"/>
        <family val="2"/>
        <scheme val="minor"/>
      </rPr>
      <t>:</t>
    </r>
  </si>
  <si>
    <r>
      <t xml:space="preserve">Aquí la Constitución </t>
    </r>
    <r>
      <rPr>
        <b/>
        <sz val="11"/>
        <color theme="1"/>
        <rFont val="Calibri"/>
        <family val="2"/>
        <scheme val="minor"/>
      </rPr>
      <t>autoriza explícitamente</t>
    </r>
    <r>
      <rPr>
        <sz val="11"/>
        <color theme="1"/>
        <rFont val="Calibri"/>
        <family val="2"/>
        <scheme val="minor"/>
      </rPr>
      <t xml:space="preserve"> que existan </t>
    </r>
    <r>
      <rPr>
        <b/>
        <sz val="11"/>
        <color theme="1"/>
        <rFont val="Calibri"/>
        <family val="2"/>
        <scheme val="minor"/>
      </rPr>
      <t>uno o varios salarios mínimos generales</t>
    </r>
    <r>
      <rPr>
        <sz val="11"/>
        <color theme="1"/>
        <rFont val="Calibri"/>
        <family val="2"/>
        <scheme val="minor"/>
      </rPr>
      <t xml:space="preserve">, lo que permite legalmente diferenciar por </t>
    </r>
    <r>
      <rPr>
        <b/>
        <sz val="11"/>
        <color theme="1"/>
        <rFont val="Calibri"/>
        <family val="2"/>
        <scheme val="minor"/>
      </rPr>
      <t>zonas geográficas</t>
    </r>
    <r>
      <rPr>
        <sz val="11"/>
        <color theme="1"/>
        <rFont val="Calibri"/>
        <family val="2"/>
        <scheme val="minor"/>
      </rPr>
      <t>.</t>
    </r>
  </si>
  <si>
    <t>2️⃣ ¿QUÉ LEY DESARROLLA ESA FACULTAD?</t>
  </si>
  <si>
    <t>📘 Ley Federal del Trabajo (LFT)</t>
  </si>
  <si>
    <t>🔹 Artículo 90</t>
  </si>
  <si>
    <t>Define qué es el salario mínimo y su finalidad.</t>
  </si>
  <si>
    <t>🔹 Artículo 91</t>
  </si>
  <si>
    <r>
      <t xml:space="preserve">Reconoce la existencia del </t>
    </r>
    <r>
      <rPr>
        <b/>
        <sz val="11"/>
        <color theme="1"/>
        <rFont val="Calibri"/>
        <family val="2"/>
        <scheme val="minor"/>
      </rPr>
      <t>salario mínimo general</t>
    </r>
    <r>
      <rPr>
        <sz val="11"/>
        <color theme="1"/>
        <rFont val="Calibri"/>
        <family val="2"/>
        <scheme val="minor"/>
      </rPr>
      <t>.</t>
    </r>
  </si>
  <si>
    <t>🔹 Artículo 94</t>
  </si>
  <si>
    <r>
      <t xml:space="preserve">“Los salarios mínimos se fijarán por una </t>
    </r>
    <r>
      <rPr>
        <b/>
        <i/>
        <sz val="11"/>
        <color theme="1"/>
        <rFont val="Calibri"/>
        <family val="2"/>
        <scheme val="minor"/>
      </rPr>
      <t>Comisión Nacional</t>
    </r>
    <r>
      <rPr>
        <i/>
        <sz val="11"/>
        <color theme="1"/>
        <rFont val="Calibri"/>
        <family val="2"/>
        <scheme val="minor"/>
      </rPr>
      <t xml:space="preserve"> integrada por representantes de los trabajadores, patrones y del gobierno…”</t>
    </r>
  </si>
  <si>
    <r>
      <t xml:space="preserve">➡️ Aquí se reconoce formalmente a la </t>
    </r>
    <r>
      <rPr>
        <b/>
        <sz val="11"/>
        <color theme="1"/>
        <rFont val="Calibri"/>
        <family val="2"/>
        <scheme val="minor"/>
      </rPr>
      <t>CONASAMI</t>
    </r>
    <r>
      <rPr>
        <sz val="11"/>
        <color theme="1"/>
        <rFont val="Calibri"/>
        <family val="2"/>
        <scheme val="minor"/>
      </rPr>
      <t>.</t>
    </r>
  </si>
  <si>
    <t>🔹 Artículo 570</t>
  </si>
  <si>
    <t>“La Comisión Nacional de los Salarios Mínimos fijará los salarios mínimos generales y profesionales…”</t>
  </si>
  <si>
    <r>
      <t xml:space="preserve">📌 </t>
    </r>
    <r>
      <rPr>
        <b/>
        <sz val="11"/>
        <color theme="1"/>
        <rFont val="Calibri"/>
        <family val="2"/>
        <scheme val="minor"/>
      </rPr>
      <t>Conclusión legal</t>
    </r>
    <r>
      <rPr>
        <sz val="11"/>
        <color theme="1"/>
        <rFont val="Calibri"/>
        <family val="2"/>
        <scheme val="minor"/>
      </rPr>
      <t>:</t>
    </r>
  </si>
  <si>
    <r>
      <t xml:space="preserve">La LFT </t>
    </r>
    <r>
      <rPr>
        <b/>
        <sz val="11"/>
        <color theme="1"/>
        <rFont val="Calibri"/>
        <family val="2"/>
        <scheme val="minor"/>
      </rPr>
      <t>faculta expresamente</t>
    </r>
    <r>
      <rPr>
        <sz val="11"/>
        <color theme="1"/>
        <rFont val="Calibri"/>
        <family val="2"/>
        <scheme val="minor"/>
      </rPr>
      <t xml:space="preserve"> a la CONASAMI para fijar </t>
    </r>
    <r>
      <rPr>
        <b/>
        <sz val="11"/>
        <color theme="1"/>
        <rFont val="Calibri"/>
        <family val="2"/>
        <scheme val="minor"/>
      </rPr>
      <t>salarios mínimos distintos</t>
    </r>
    <r>
      <rPr>
        <sz val="11"/>
        <color theme="1"/>
        <rFont val="Calibri"/>
        <family val="2"/>
        <scheme val="minor"/>
      </rPr>
      <t>, conforme a condiciones económicas y regionales.</t>
    </r>
  </si>
  <si>
    <t>3️⃣ ¿EN QUÉ NORMA SE CREA LA ZONA LIBRE DE LA FRONTERA NORTE (ZLFN)?</t>
  </si>
  <si>
    <r>
      <t xml:space="preserve">⚠️ </t>
    </r>
    <r>
      <rPr>
        <b/>
        <sz val="11"/>
        <color theme="1"/>
        <rFont val="Calibri"/>
        <family val="2"/>
        <scheme val="minor"/>
      </rPr>
      <t>Esto NO está en la Ley del Seguro Social ni en la LFT como capítulo propio.</t>
    </r>
  </si>
  <si>
    <t>📜 DECRETO PRESIDENCIAL</t>
  </si>
  <si>
    <t>Decreto por el que se establece la Zona Libre de la Frontera Norte</t>
  </si>
  <si>
    <r>
      <t xml:space="preserve">📅 </t>
    </r>
    <r>
      <rPr>
        <b/>
        <sz val="11"/>
        <color theme="1"/>
        <rFont val="Calibri"/>
        <family val="2"/>
        <scheme val="minor"/>
      </rPr>
      <t>Publicado en el DOF el 31 de diciembre de 2018</t>
    </r>
  </si>
  <si>
    <t>Este decreto:</t>
  </si>
  <si>
    <r>
      <t xml:space="preserve">Crea la </t>
    </r>
    <r>
      <rPr>
        <b/>
        <sz val="11"/>
        <color theme="1"/>
        <rFont val="Calibri"/>
        <family val="2"/>
        <scheme val="minor"/>
      </rPr>
      <t>Zona Libre de la Frontera Norte</t>
    </r>
  </si>
  <si>
    <r>
      <t xml:space="preserve">Define </t>
    </r>
    <r>
      <rPr>
        <b/>
        <sz val="11"/>
        <color theme="1"/>
        <rFont val="Calibri"/>
        <family val="2"/>
        <scheme val="minor"/>
      </rPr>
      <t>municipios específicos</t>
    </r>
  </si>
  <si>
    <r>
      <t xml:space="preserve">Establece </t>
    </r>
    <r>
      <rPr>
        <b/>
        <sz val="11"/>
        <color theme="1"/>
        <rFont val="Calibri"/>
        <family val="2"/>
        <scheme val="minor"/>
      </rPr>
      <t>estímulos fiscales</t>
    </r>
  </si>
  <si>
    <r>
      <t xml:space="preserve">Sirve de base para que la CONASAMI </t>
    </r>
    <r>
      <rPr>
        <b/>
        <sz val="11"/>
        <color theme="1"/>
        <rFont val="Calibri"/>
        <family val="2"/>
        <scheme val="minor"/>
      </rPr>
      <t>fije un salario mínimo superior</t>
    </r>
    <r>
      <rPr>
        <sz val="11"/>
        <color theme="1"/>
        <rFont val="Calibri"/>
        <family val="2"/>
        <scheme val="minor"/>
      </rPr>
      <t xml:space="preserve"> en esa región</t>
    </r>
  </si>
  <si>
    <t>4️⃣ ¿DÓNDE SE FIJAN LOS MONTOS EXACTOS ($419.88 y $278.80)?</t>
  </si>
  <si>
    <t>📢 Resoluciones anuales de la CONASAMI</t>
  </si>
  <si>
    <r>
      <t xml:space="preserve">Publicadas cada año en el </t>
    </r>
    <r>
      <rPr>
        <b/>
        <sz val="11"/>
        <color theme="1"/>
        <rFont val="Calibri"/>
        <family val="2"/>
        <scheme val="minor"/>
      </rPr>
      <t>Diario Oficial de la Federación</t>
    </r>
  </si>
  <si>
    <r>
      <t xml:space="preserve">Resolución CONASAMI para salarios mínimos </t>
    </r>
    <r>
      <rPr>
        <b/>
        <sz val="11"/>
        <color theme="1"/>
        <rFont val="Calibri"/>
        <family val="2"/>
        <scheme val="minor"/>
      </rPr>
      <t>2025</t>
    </r>
  </si>
  <si>
    <t>Ahí se establecen:</t>
  </si>
  <si>
    <r>
      <t xml:space="preserve">💰 </t>
    </r>
    <r>
      <rPr>
        <b/>
        <sz val="11"/>
        <color theme="1"/>
        <rFont val="Calibri"/>
        <family val="2"/>
        <scheme val="minor"/>
      </rPr>
      <t>ZLFN:</t>
    </r>
    <r>
      <rPr>
        <sz val="11"/>
        <color theme="1"/>
        <rFont val="Calibri"/>
        <family val="2"/>
        <scheme val="minor"/>
      </rPr>
      <t xml:space="preserve"> $419.88 diarios</t>
    </r>
  </si>
  <si>
    <r>
      <t xml:space="preserve">💰 </t>
    </r>
    <r>
      <rPr>
        <b/>
        <sz val="11"/>
        <color theme="1"/>
        <rFont val="Calibri"/>
        <family val="2"/>
        <scheme val="minor"/>
      </rPr>
      <t>Resto del país:</t>
    </r>
    <r>
      <rPr>
        <sz val="11"/>
        <color theme="1"/>
        <rFont val="Calibri"/>
        <family val="2"/>
        <scheme val="minor"/>
      </rPr>
      <t xml:space="preserve"> $278.80 diarios</t>
    </r>
  </si>
  <si>
    <r>
      <t xml:space="preserve">📌 </t>
    </r>
    <r>
      <rPr>
        <b/>
        <sz val="11"/>
        <color theme="1"/>
        <rFont val="Calibri"/>
        <family val="2"/>
        <scheme val="minor"/>
      </rPr>
      <t>Estas resoluciones son obligatorias</t>
    </r>
    <r>
      <rPr>
        <sz val="11"/>
        <color theme="1"/>
        <rFont val="Calibri"/>
        <family val="2"/>
        <scheme val="minor"/>
      </rPr>
      <t xml:space="preserve"> y tienen fundamento constitucional y legal.</t>
    </r>
  </si>
  <si>
    <t>DIRECCIÓN WEB</t>
  </si>
  <si>
    <t>https://www.gob.mx/conasami/documentos/clasificacion-de-los-municipios-por-area-geografica</t>
  </si>
  <si>
    <t>Determinar monto por  asignaciones Familiares y/o Ayuda Asistencial Artículo 164,166,167,168,169 y170</t>
  </si>
  <si>
    <t>Determinar pension anual con 11% Factor FOX de Actualización</t>
  </si>
  <si>
    <t>Determinar Factor 11% FOX de Actualización</t>
  </si>
  <si>
    <t>UMA 2025</t>
  </si>
  <si>
    <t>TOPE IMPORTE MENSUAL MÁXIMO DE PENSIÓN ART 169 LEY 73 IMSS</t>
  </si>
  <si>
    <t>“El artículo 169 de la Ley del Seguro Social establece que la pensión total, incluyendo asignaciones</t>
  </si>
  <si>
    <t>familiares y ayudas asistenciales, no podrá exceder del 100 % del salario promedio que sirvió de base</t>
  </si>
  <si>
    <t>para su cálculo, salvo cuando el excedente derive de semanas de cotización reconocidas o se trate de</t>
  </si>
  <si>
    <t>una pensión mínima garantizada.”</t>
  </si>
  <si>
    <r>
      <t xml:space="preserve">Cuando la pensión calculada resulte </t>
    </r>
    <r>
      <rPr>
        <b/>
        <sz val="11"/>
        <color theme="1"/>
        <rFont val="Calibri"/>
        <family val="2"/>
        <scheme val="minor"/>
      </rPr>
      <t>inferior a la pensión mínima</t>
    </r>
    <r>
      <rPr>
        <sz val="11"/>
        <color theme="1"/>
        <rFont val="Calibri"/>
        <family val="2"/>
        <scheme val="minor"/>
      </rPr>
      <t>,</t>
    </r>
  </si>
  <si>
    <t>PENSIÓN MINIMA MENSUAL +11% FOX ART 168</t>
  </si>
  <si>
    <t>SEMANAS COTIZADAS</t>
  </si>
  <si>
    <t xml:space="preserve">COMO SE CONFORMA EL NÚMERO DE SEGURO SOCIAL </t>
  </si>
  <si>
    <t xml:space="preserve">Descarga tu reporte de semanas cotizadas aquí: </t>
  </si>
  <si>
    <r>
      <t xml:space="preserve">✅ El </t>
    </r>
    <r>
      <rPr>
        <b/>
        <sz val="11"/>
        <color theme="1"/>
        <rFont val="Calibri"/>
        <family val="2"/>
        <scheme val="minor"/>
      </rPr>
      <t>Salario Mínimo General área fronteriza 2025 es $419.88 MXN diarios</t>
    </r>
    <r>
      <rPr>
        <sz val="11"/>
        <color theme="1"/>
        <rFont val="Calibri"/>
        <family val="2"/>
        <scheme val="minor"/>
      </rPr>
      <t>.</t>
    </r>
  </si>
  <si>
    <t>¿En qué estado de la república vive?</t>
  </si>
  <si>
    <t>¿Tiene esposa o concubina?</t>
  </si>
  <si>
    <t>¿Tiene hijos menores de edad o estudiando?,  ¿Cuántos?</t>
  </si>
  <si>
    <t>¿Tiene padres que dependan económicamente de usted y viven con usted?, ¿Cuántos?</t>
  </si>
  <si>
    <t>¿Cuánto dinero tiene pensado invertir mensualmente a modalidad 40 sin que interfiera con su presupuesto personal, familia y mensual de manera que pueda ser constante la inversión ?</t>
  </si>
  <si>
    <t>¿Qué edad tiene?</t>
  </si>
  <si>
    <t>¿Cuántos años piensas invertir?</t>
  </si>
  <si>
    <t>SALARIO MÍNIMO</t>
  </si>
  <si>
    <t>Salario mínimo General del DF ó ZLFN 2025</t>
  </si>
  <si>
    <t>SI</t>
  </si>
  <si>
    <t>NO</t>
  </si>
  <si>
    <t>Monto anual de pensión antes de las asignaciones familiares</t>
  </si>
  <si>
    <t>Y ACTUARIAL QUE LO MISMO QUE EL MONTO ANUAL DE COTIZACIÓN.</t>
  </si>
  <si>
    <r>
      <t xml:space="preserve">En el </t>
    </r>
    <r>
      <rPr>
        <b/>
        <sz val="11"/>
        <color theme="1"/>
        <rFont val="Calibri"/>
        <family val="2"/>
        <scheme val="minor"/>
      </rPr>
      <t>resto del país</t>
    </r>
    <r>
      <rPr>
        <sz val="11"/>
        <color theme="1"/>
        <rFont val="Calibri"/>
        <family val="2"/>
        <scheme val="minor"/>
      </rPr>
      <t xml:space="preserve">, el salario mínimo es de </t>
    </r>
    <r>
      <rPr>
        <b/>
        <sz val="11"/>
        <color theme="1"/>
        <rFont val="Calibri"/>
        <family val="2"/>
        <scheme val="minor"/>
      </rPr>
      <t>$315.04 MXN diarios</t>
    </r>
    <r>
      <rPr>
        <sz val="11"/>
        <color theme="1"/>
        <rFont val="Calibri"/>
        <family val="2"/>
        <scheme val="minor"/>
      </rPr>
      <t>.</t>
    </r>
  </si>
  <si>
    <r>
      <t xml:space="preserve">✅ En todos estos municipios, el </t>
    </r>
    <r>
      <rPr>
        <b/>
        <sz val="11"/>
        <color theme="1"/>
        <rFont val="Calibri"/>
        <family val="2"/>
        <scheme val="minor"/>
      </rPr>
      <t>Salario Mínimo General 2026 (ZLFN) es $440.87 MXN diarios</t>
    </r>
    <r>
      <rPr>
        <sz val="11"/>
        <color theme="1"/>
        <rFont val="Calibri"/>
        <family val="2"/>
        <scheme val="minor"/>
      </rPr>
      <t>.</t>
    </r>
  </si>
  <si>
    <r>
      <t xml:space="preserve">✅ En todos estos municipios, el </t>
    </r>
    <r>
      <rPr>
        <b/>
        <sz val="11"/>
        <color theme="1"/>
        <rFont val="Calibri"/>
        <family val="2"/>
        <scheme val="minor"/>
      </rPr>
      <t>Salario Mínimo General 2025 (ZLFN) es $419.88 MXN diarios</t>
    </r>
    <r>
      <rPr>
        <sz val="11"/>
        <color theme="1"/>
        <rFont val="Calibri"/>
        <family val="2"/>
        <scheme val="minor"/>
      </rPr>
      <t>.</t>
    </r>
  </si>
  <si>
    <r>
      <t xml:space="preserve">✅ El </t>
    </r>
    <r>
      <rPr>
        <b/>
        <sz val="11"/>
        <color theme="1"/>
        <rFont val="Calibri"/>
        <family val="2"/>
        <scheme val="minor"/>
      </rPr>
      <t>Salario Mínimo General área fronteriza 2025 es $440.87 MXN diarios</t>
    </r>
    <r>
      <rPr>
        <sz val="11"/>
        <color theme="1"/>
        <rFont val="Calibri"/>
        <family val="2"/>
        <scheme val="minor"/>
      </rPr>
      <t>.</t>
    </r>
  </si>
  <si>
    <t>FACTORES QUE INTERVIENEN EN EL CÁLCULO DE PENSIÓN</t>
  </si>
  <si>
    <t>PROMEDIO DEL SALARIO DE LOS ÚLTIMOS 5 AÑOS</t>
  </si>
  <si>
    <t>BENEFICIARIOS</t>
  </si>
  <si>
    <t>EDAD</t>
  </si>
  <si>
    <t>SI ES LEY 73 O NO</t>
  </si>
  <si>
    <t>CONSERVACIÓN DE DERECHOS</t>
  </si>
  <si>
    <t>SALARIO MÍNIMO PARA EL ESTADO DE LA REPÚBLICA DONDE ESTÁ DADO DE ALTA EL DERECHOHABIENTE.</t>
  </si>
  <si>
    <t xml:space="preserve">HIJOS </t>
  </si>
  <si>
    <t>DATOS DENTRO DEL SISTEMA SIN ERRORES Y EN ORDEN</t>
  </si>
  <si>
    <t>ESPOSA Ó CONCUBINA con acta de matrimonio ó concubinato inscrita.</t>
  </si>
  <si>
    <t>PADRES que vivan en el mismo domicilio y dependan económicamente del derechohabiente.</t>
  </si>
  <si>
    <t>La cuantía básica y los incrementos serán calculados conformea la siguiente tabla:</t>
  </si>
  <si>
    <t xml:space="preserve">reconocidas al asegurado con posterioridad a las primeras quinientas semanas de cotización. </t>
  </si>
  <si>
    <t>y de incrementos anuales computados de acuerdo con el número de cotizaciones semanales</t>
  </si>
  <si>
    <t>La edad que se toma para elegir el porcentaje es la edad que se tiene al momento de la baja teniendo conservación de derechos</t>
  </si>
  <si>
    <t>Se toma en cuenta sólo a partir de los 60 años la estrategia de 6 meses 1 día. Esto es sólo administrativo.</t>
  </si>
  <si>
    <t>EDAD Determinar pensión anual de acuerdo a la edad ART 171 LSS</t>
  </si>
  <si>
    <t>Artículo 167. Las pensiones anuales de invalidez y de vejez se compondrán de una cuantía básica</t>
  </si>
  <si>
    <t>PENSIÓN MINIMA MENSUAL +11% FOX DOF 05/01/2004 ART 168</t>
  </si>
  <si>
    <t>INCREMENTOS DE CUOTAS OBRERO PATRONAL PARA M40</t>
  </si>
  <si>
    <r>
      <t xml:space="preserve">El IMSS </t>
    </r>
    <r>
      <rPr>
        <b/>
        <sz val="11"/>
        <color theme="1"/>
        <rFont val="Calibri"/>
        <family val="2"/>
        <scheme val="minor"/>
      </rPr>
      <t>debe otorgar la pensión mínima vigente para el estado en cuestión</t>
    </r>
    <r>
      <rPr>
        <sz val="11"/>
        <color theme="1"/>
        <rFont val="Calibri"/>
        <family val="2"/>
        <scheme val="minor"/>
      </rPr>
      <t>.Se actualiza cada año.</t>
    </r>
  </si>
  <si>
    <t>Se multiplica por 365 días del año</t>
  </si>
  <si>
    <t>MENSUAL</t>
  </si>
  <si>
    <t>Mo</t>
  </si>
  <si>
    <t>Factor Fox 11%</t>
  </si>
  <si>
    <t>Factor fox 11%</t>
  </si>
  <si>
    <t>SE MULTIPLICA % DE INCREMENTOS POR INCREMENTOS TOTALES POR 11% FACTOR FOX</t>
  </si>
  <si>
    <t>SE MULTIPLICA CUANTÍA BÁSICA POR 11% FACTOR FOX</t>
  </si>
  <si>
    <t>SE TOMA EL SALARIO MÍNIMO DE LA FECHA DE BAJA</t>
  </si>
  <si>
    <t>SALARIOS MÍNIMOS PARA  ART.159 FRACCIÓN VI LSS 73-SE UTILIZA LA UMA ACTUAL Y EL SALARIO MÍNIMO DEL AÑO DE LA BAJA</t>
  </si>
  <si>
    <t>Para Cesantía (60-64 años): Artículo 146.</t>
  </si>
  <si>
    <t>Indica que el derecho al goce de la pensión comienza desde el día en que cumplas los requisitos, siempre que acredites haber quedado privado de trabajo (la baja).</t>
  </si>
  <si>
    <t>Para Vejez (65 años): Artículo 141.</t>
  </si>
  <si>
    <t>Establece explícitamente que la pensión se cubrirá a partir de la fecha en que hayas dejado de trabajar (tu baja), siempre que ya cumplas con la edad y semanas.</t>
  </si>
  <si>
    <t>En la Ley del Seguro Social de 1973, los artículos que establecen que la pensión se paga desde la fecha de tu baja (y no desde que haces el trámite) son:</t>
  </si>
  <si>
    <t>SE TOMARÁ LA FECHA DE BAJA NO LA DEL TRÁMITE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</si>
</sst>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164" formatCode="0.000"/>
    <numFmt numFmtId="165" formatCode="#,##0.0"/>
    <numFmt numFmtId="166" formatCode="0.000%"/>
    <numFmt numFmtId="167" formatCode="#,##0.00_ ;[Red]\-#,##0.00\ "/>
    <numFmt numFmtId="168" formatCode="[$-C0A]d\-mmm\-yyyy;@"/>
    <numFmt numFmtId="169" formatCode="_-[$$-80A]* #,##0.00_-;\-[$$-80A]* #,##0.00_-;_-[$$-80A]* &quot;-&quot;??_-;_-@_-"/>
    <numFmt numFmtId="170" formatCode="0.0"/>
    <numFmt numFmtId="171" formatCode="dd/mmm/yyyy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2"/>
      <color theme="1"/>
      <name val="Segoe UI Emoji"/>
      <family val="2"/>
    </font>
    <font>
      <sz val="12"/>
      <color theme="1"/>
      <name val="Segoe UI Emoj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8"/>
      <name val="Arial"/>
      <family val="2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7.5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rgb="FF0A0A0A"/>
      <name val="Arial"/>
      <family val="2"/>
    </font>
    <font>
      <b/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5FFF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double">
        <color rgb="FF8C00B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double">
        <color theme="3"/>
      </left>
      <right style="double">
        <color theme="3"/>
      </right>
      <top style="double">
        <color theme="3"/>
      </top>
      <bottom style="double">
        <color theme="3"/>
      </bottom>
      <diagonal/>
    </border>
    <border>
      <left/>
      <right/>
      <top style="double">
        <color rgb="FF8C00B4"/>
      </top>
      <bottom/>
      <diagonal/>
    </border>
    <border>
      <left/>
      <right style="double">
        <color rgb="FF8C00B4"/>
      </right>
      <top style="double">
        <color rgb="FF8C00B4"/>
      </top>
      <bottom/>
      <diagonal/>
    </border>
    <border>
      <left style="double">
        <color theme="3"/>
      </left>
      <right style="thin">
        <color rgb="FF8C00B4"/>
      </right>
      <top style="double">
        <color theme="3"/>
      </top>
      <bottom style="double">
        <color theme="3"/>
      </bottom>
      <diagonal/>
    </border>
    <border>
      <left style="thin">
        <color rgb="FF8C00B4"/>
      </left>
      <right style="thin">
        <color rgb="FF8C00B4"/>
      </right>
      <top style="double">
        <color theme="3"/>
      </top>
      <bottom style="double">
        <color theme="3"/>
      </bottom>
      <diagonal/>
    </border>
    <border>
      <left style="thin">
        <color rgb="FF8C00B4"/>
      </left>
      <right style="double">
        <color theme="3"/>
      </right>
      <top style="double">
        <color theme="3"/>
      </top>
      <bottom style="double">
        <color theme="3"/>
      </bottom>
      <diagonal/>
    </border>
    <border>
      <left style="double">
        <color rgb="FF8C00B4"/>
      </left>
      <right style="thin">
        <color rgb="FF8C00B4"/>
      </right>
      <top/>
      <bottom/>
      <diagonal/>
    </border>
    <border>
      <left style="thin">
        <color rgb="FF8C00B4"/>
      </left>
      <right style="thin">
        <color rgb="FF8C00B4"/>
      </right>
      <top/>
      <bottom/>
      <diagonal/>
    </border>
    <border>
      <left style="thin">
        <color rgb="FF8C00B4"/>
      </left>
      <right/>
      <top/>
      <bottom/>
      <diagonal/>
    </border>
    <border>
      <left/>
      <right style="thin">
        <color rgb="FF8C00B4"/>
      </right>
      <top/>
      <bottom/>
      <diagonal/>
    </border>
    <border>
      <left style="thin">
        <color rgb="FF8C00B4"/>
      </left>
      <right style="double">
        <color rgb="FF8C00B4"/>
      </right>
      <top/>
      <bottom/>
      <diagonal/>
    </border>
    <border>
      <left style="double">
        <color theme="3"/>
      </left>
      <right style="double">
        <color theme="3"/>
      </right>
      <top style="double">
        <color theme="3"/>
      </top>
      <bottom/>
      <diagonal/>
    </border>
    <border>
      <left style="medium">
        <color auto="1"/>
      </left>
      <right style="double">
        <color theme="3"/>
      </right>
      <top style="medium">
        <color auto="1"/>
      </top>
      <bottom style="medium">
        <color auto="1"/>
      </bottom>
      <diagonal/>
    </border>
    <border>
      <left style="double">
        <color theme="3"/>
      </left>
      <right style="double">
        <color theme="3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theme="3"/>
      </left>
      <right/>
      <top style="double">
        <color theme="3"/>
      </top>
      <bottom/>
      <diagonal/>
    </border>
    <border>
      <left style="double">
        <color theme="3"/>
      </left>
      <right style="double">
        <color theme="3"/>
      </right>
      <top/>
      <bottom style="medium">
        <color auto="1"/>
      </bottom>
      <diagonal/>
    </border>
    <border>
      <left style="double">
        <color theme="3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1" fillId="0" borderId="0" applyNumberFormat="0" applyFill="0" applyBorder="0" applyAlignment="0" applyProtection="0"/>
  </cellStyleXfs>
  <cellXfs count="501">
    <xf numFmtId="0" fontId="0" fillId="0" borderId="0" xfId="0"/>
    <xf numFmtId="0" fontId="6" fillId="0" borderId="0" xfId="0" applyFont="1"/>
    <xf numFmtId="0" fontId="4" fillId="0" borderId="5" xfId="0" applyFont="1" applyBorder="1"/>
    <xf numFmtId="0" fontId="0" fillId="0" borderId="6" xfId="0" applyBorder="1"/>
    <xf numFmtId="0" fontId="4" fillId="0" borderId="8" xfId="0" applyFont="1" applyBorder="1"/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4" fontId="5" fillId="0" borderId="0" xfId="0" applyNumberFormat="1" applyFont="1" applyAlignment="1">
      <alignment horizontal="right" vertical="center"/>
    </xf>
    <xf numFmtId="0" fontId="3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4" fontId="5" fillId="0" borderId="2" xfId="0" applyNumberFormat="1" applyFont="1" applyBorder="1" applyAlignment="1">
      <alignment horizontal="right" vertical="center"/>
    </xf>
    <xf numFmtId="4" fontId="5" fillId="0" borderId="15" xfId="0" applyNumberFormat="1" applyFont="1" applyBorder="1" applyAlignment="1">
      <alignment horizontal="right" vertical="center"/>
    </xf>
    <xf numFmtId="4" fontId="5" fillId="0" borderId="16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10" xfId="0" applyFont="1" applyBorder="1" applyAlignment="1">
      <alignment vertical="center"/>
    </xf>
    <xf numFmtId="4" fontId="5" fillId="0" borderId="6" xfId="0" applyNumberFormat="1" applyFont="1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5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indent="2"/>
    </xf>
    <xf numFmtId="0" fontId="11" fillId="0" borderId="1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indent="2"/>
    </xf>
    <xf numFmtId="0" fontId="5" fillId="0" borderId="19" xfId="0" applyFont="1" applyBorder="1" applyAlignment="1">
      <alignment horizontal="center" vertical="center"/>
    </xf>
    <xf numFmtId="2" fontId="5" fillId="0" borderId="21" xfId="0" applyNumberFormat="1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5" fillId="0" borderId="0" xfId="0" applyFont="1" applyAlignment="1">
      <alignment horizontal="left" vertical="center" indent="2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5" fillId="0" borderId="21" xfId="0" applyFont="1" applyBorder="1" applyAlignment="1">
      <alignment horizontal="left" vertical="center" indent="2"/>
    </xf>
    <xf numFmtId="0" fontId="5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 indent="2"/>
    </xf>
    <xf numFmtId="165" fontId="8" fillId="0" borderId="5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left" vertical="center" indent="2"/>
    </xf>
    <xf numFmtId="3" fontId="5" fillId="3" borderId="9" xfId="0" applyNumberFormat="1" applyFont="1" applyFill="1" applyBorder="1" applyAlignment="1">
      <alignment horizontal="left" vertical="center" indent="2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4" fontId="5" fillId="0" borderId="5" xfId="0" applyNumberFormat="1" applyFont="1" applyBorder="1" applyAlignment="1">
      <alignment vertical="center"/>
    </xf>
    <xf numFmtId="4" fontId="5" fillId="0" borderId="6" xfId="0" applyNumberFormat="1" applyFont="1" applyBorder="1" applyAlignment="1">
      <alignment horizontal="left" vertical="center" indent="2"/>
    </xf>
    <xf numFmtId="167" fontId="5" fillId="0" borderId="6" xfId="0" applyNumberFormat="1" applyFont="1" applyBorder="1" applyAlignment="1">
      <alignment horizontal="left" vertical="center" indent="2"/>
    </xf>
    <xf numFmtId="0" fontId="4" fillId="0" borderId="0" xfId="0" applyFont="1"/>
    <xf numFmtId="0" fontId="2" fillId="4" borderId="8" xfId="0" applyFon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 indent="2"/>
    </xf>
    <xf numFmtId="4" fontId="4" fillId="0" borderId="3" xfId="0" applyNumberFormat="1" applyFont="1" applyBorder="1" applyAlignment="1">
      <alignment horizontal="right" vertical="center" indent="2"/>
    </xf>
    <xf numFmtId="0" fontId="0" fillId="0" borderId="0" xfId="0" applyAlignment="1">
      <alignment horizontal="center" vertical="center"/>
    </xf>
    <xf numFmtId="4" fontId="2" fillId="0" borderId="21" xfId="0" applyNumberFormat="1" applyFont="1" applyBorder="1" applyAlignment="1">
      <alignment horizontal="right" vertical="center" indent="2"/>
    </xf>
    <xf numFmtId="4" fontId="2" fillId="0" borderId="0" xfId="0" applyNumberFormat="1" applyFont="1" applyAlignment="1">
      <alignment horizontal="right" vertical="center" indent="2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44" fontId="5" fillId="3" borderId="8" xfId="1" applyFont="1" applyFill="1" applyBorder="1" applyAlignment="1">
      <alignment vertical="center"/>
    </xf>
    <xf numFmtId="44" fontId="5" fillId="3" borderId="9" xfId="1" applyFont="1" applyFill="1" applyBorder="1" applyAlignment="1">
      <alignment vertical="center"/>
    </xf>
    <xf numFmtId="9" fontId="0" fillId="0" borderId="0" xfId="2" applyFont="1" applyFill="1" applyBorder="1" applyAlignment="1">
      <alignment vertical="center"/>
    </xf>
    <xf numFmtId="44" fontId="5" fillId="0" borderId="0" xfId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9" fontId="8" fillId="0" borderId="0" xfId="2" applyFont="1" applyFill="1" applyBorder="1" applyAlignment="1">
      <alignment vertical="center"/>
    </xf>
    <xf numFmtId="44" fontId="5" fillId="0" borderId="6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5" fillId="5" borderId="9" xfId="0" applyFont="1" applyFill="1" applyBorder="1" applyAlignment="1">
      <alignment vertical="center"/>
    </xf>
    <xf numFmtId="0" fontId="0" fillId="0" borderId="0" xfId="0" applyAlignment="1">
      <alignment horizontal="right" vertical="center" indent="2"/>
    </xf>
    <xf numFmtId="44" fontId="11" fillId="0" borderId="0" xfId="1" applyFont="1" applyAlignment="1">
      <alignment vertical="center"/>
    </xf>
    <xf numFmtId="44" fontId="0" fillId="0" borderId="25" xfId="0" applyNumberFormat="1" applyBorder="1"/>
    <xf numFmtId="44" fontId="0" fillId="0" borderId="26" xfId="0" applyNumberFormat="1" applyBorder="1"/>
    <xf numFmtId="44" fontId="15" fillId="0" borderId="26" xfId="0" applyNumberFormat="1" applyFont="1" applyBorder="1"/>
    <xf numFmtId="166" fontId="0" fillId="0" borderId="26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44" fontId="0" fillId="0" borderId="28" xfId="0" applyNumberFormat="1" applyBorder="1"/>
    <xf numFmtId="44" fontId="0" fillId="0" borderId="29" xfId="0" applyNumberFormat="1" applyBorder="1"/>
    <xf numFmtId="44" fontId="15" fillId="0" borderId="29" xfId="0" applyNumberFormat="1" applyFont="1" applyBorder="1"/>
    <xf numFmtId="166" fontId="0" fillId="0" borderId="2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44" fontId="0" fillId="0" borderId="0" xfId="0" applyNumberFormat="1"/>
    <xf numFmtId="44" fontId="0" fillId="0" borderId="0" xfId="1" applyFont="1"/>
    <xf numFmtId="44" fontId="17" fillId="0" borderId="0" xfId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1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44" fontId="8" fillId="0" borderId="0" xfId="1" applyFont="1" applyAlignment="1">
      <alignment vertical="center"/>
    </xf>
    <xf numFmtId="1" fontId="9" fillId="0" borderId="0" xfId="0" applyNumberFormat="1" applyFont="1" applyAlignment="1">
      <alignment vertical="top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8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168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" fontId="8" fillId="0" borderId="0" xfId="0" applyNumberFormat="1" applyFont="1" applyAlignment="1">
      <alignment vertical="center"/>
    </xf>
    <xf numFmtId="44" fontId="8" fillId="0" borderId="0" xfId="1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44" fontId="8" fillId="0" borderId="0" xfId="1" applyFont="1" applyFill="1" applyAlignment="1">
      <alignment vertical="center"/>
    </xf>
    <xf numFmtId="44" fontId="8" fillId="0" borderId="5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9" fontId="8" fillId="0" borderId="10" xfId="2" applyFont="1" applyFill="1" applyBorder="1" applyAlignment="1">
      <alignment horizontal="center" vertical="center"/>
    </xf>
    <xf numFmtId="44" fontId="0" fillId="0" borderId="0" xfId="1" applyFont="1" applyFill="1" applyBorder="1" applyAlignment="1">
      <alignment vertical="center"/>
    </xf>
    <xf numFmtId="9" fontId="8" fillId="0" borderId="0" xfId="2" applyFont="1" applyFill="1" applyBorder="1" applyAlignment="1">
      <alignment horizontal="center" vertical="center"/>
    </xf>
    <xf numFmtId="0" fontId="30" fillId="0" borderId="0" xfId="0" applyFont="1"/>
    <xf numFmtId="0" fontId="4" fillId="0" borderId="37" xfId="0" applyFont="1" applyBorder="1"/>
    <xf numFmtId="0" fontId="0" fillId="0" borderId="38" xfId="0" applyBorder="1"/>
    <xf numFmtId="0" fontId="4" fillId="0" borderId="30" xfId="0" applyFont="1" applyBorder="1"/>
    <xf numFmtId="0" fontId="0" fillId="0" borderId="29" xfId="0" applyBorder="1"/>
    <xf numFmtId="0" fontId="4" fillId="0" borderId="29" xfId="0" applyFont="1" applyBorder="1" applyAlignment="1">
      <alignment horizontal="center"/>
    </xf>
    <xf numFmtId="0" fontId="4" fillId="0" borderId="27" xfId="0" applyFont="1" applyBorder="1"/>
    <xf numFmtId="0" fontId="0" fillId="0" borderId="26" xfId="0" applyBorder="1"/>
    <xf numFmtId="0" fontId="4" fillId="0" borderId="26" xfId="0" applyFont="1" applyBorder="1" applyAlignment="1">
      <alignment horizontal="center"/>
    </xf>
    <xf numFmtId="1" fontId="31" fillId="7" borderId="46" xfId="0" applyNumberFormat="1" applyFont="1" applyFill="1" applyBorder="1" applyAlignment="1">
      <alignment horizontal="center" wrapText="1"/>
    </xf>
    <xf numFmtId="1" fontId="31" fillId="7" borderId="47" xfId="0" applyNumberFormat="1" applyFont="1" applyFill="1" applyBorder="1" applyAlignment="1">
      <alignment horizontal="center" wrapText="1"/>
    </xf>
    <xf numFmtId="44" fontId="31" fillId="7" borderId="47" xfId="1" applyFont="1" applyFill="1" applyBorder="1" applyAlignment="1">
      <alignment horizontal="center" vertical="center" wrapText="1"/>
    </xf>
    <xf numFmtId="1" fontId="31" fillId="7" borderId="47" xfId="0" applyNumberFormat="1" applyFont="1" applyFill="1" applyBorder="1" applyAlignment="1">
      <alignment horizontal="center" vertical="center" wrapText="1"/>
    </xf>
    <xf numFmtId="44" fontId="31" fillId="7" borderId="50" xfId="1" applyFont="1" applyFill="1" applyBorder="1" applyAlignment="1">
      <alignment horizontal="center" vertical="center" wrapText="1"/>
    </xf>
    <xf numFmtId="44" fontId="29" fillId="0" borderId="40" xfId="0" applyNumberFormat="1" applyFon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1" fontId="29" fillId="0" borderId="40" xfId="0" applyNumberFormat="1" applyFont="1" applyBorder="1" applyAlignment="1">
      <alignment horizontal="center" vertical="top"/>
    </xf>
    <xf numFmtId="1" fontId="29" fillId="0" borderId="40" xfId="0" applyNumberFormat="1" applyFont="1" applyBorder="1" applyAlignment="1">
      <alignment horizontal="center" vertical="center"/>
    </xf>
    <xf numFmtId="2" fontId="29" fillId="0" borderId="40" xfId="0" applyNumberFormat="1" applyFont="1" applyBorder="1" applyAlignment="1">
      <alignment horizontal="center" vertical="center"/>
    </xf>
    <xf numFmtId="169" fontId="29" fillId="0" borderId="40" xfId="1" applyNumberFormat="1" applyFont="1" applyFill="1" applyBorder="1" applyAlignment="1">
      <alignment horizontal="center" vertical="center"/>
    </xf>
    <xf numFmtId="168" fontId="0" fillId="0" borderId="40" xfId="0" applyNumberFormat="1" applyBorder="1" applyAlignment="1">
      <alignment horizontal="center" vertical="center"/>
    </xf>
    <xf numFmtId="168" fontId="29" fillId="0" borderId="40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/>
    </xf>
    <xf numFmtId="1" fontId="4" fillId="0" borderId="28" xfId="0" applyNumberFormat="1" applyFont="1" applyBorder="1" applyAlignment="1">
      <alignment horizontal="center"/>
    </xf>
    <xf numFmtId="170" fontId="4" fillId="0" borderId="25" xfId="0" applyNumberFormat="1" applyFont="1" applyBorder="1" applyAlignment="1">
      <alignment horizontal="center"/>
    </xf>
    <xf numFmtId="0" fontId="33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center" indent="1"/>
    </xf>
    <xf numFmtId="1" fontId="29" fillId="0" borderId="51" xfId="0" applyNumberFormat="1" applyFont="1" applyBorder="1" applyAlignment="1">
      <alignment horizontal="center" vertical="center"/>
    </xf>
    <xf numFmtId="2" fontId="29" fillId="0" borderId="51" xfId="0" applyNumberFormat="1" applyFont="1" applyBorder="1" applyAlignment="1">
      <alignment horizontal="center" vertical="center"/>
    </xf>
    <xf numFmtId="169" fontId="29" fillId="0" borderId="51" xfId="1" applyNumberFormat="1" applyFont="1" applyFill="1" applyBorder="1" applyAlignment="1">
      <alignment horizontal="center" vertical="center"/>
    </xf>
    <xf numFmtId="169" fontId="35" fillId="7" borderId="57" xfId="1" applyNumberFormat="1" applyFont="1" applyFill="1" applyBorder="1" applyAlignment="1">
      <alignment horizontal="center" vertical="center"/>
    </xf>
    <xf numFmtId="1" fontId="31" fillId="7" borderId="54" xfId="0" applyNumberFormat="1" applyFont="1" applyFill="1" applyBorder="1" applyAlignment="1">
      <alignment horizontal="center" vertical="center"/>
    </xf>
    <xf numFmtId="169" fontId="31" fillId="7" borderId="54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7" fillId="0" borderId="0" xfId="0" applyFont="1" applyAlignment="1">
      <alignment horizontal="left" vertical="center" indent="1"/>
    </xf>
    <xf numFmtId="0" fontId="36" fillId="0" borderId="0" xfId="0" applyFont="1" applyAlignment="1">
      <alignment horizontal="left" vertical="center" indent="2"/>
    </xf>
    <xf numFmtId="0" fontId="36" fillId="0" borderId="0" xfId="0" applyFont="1" applyAlignment="1">
      <alignment horizontal="left" vertical="center" indent="1"/>
    </xf>
    <xf numFmtId="0" fontId="39" fillId="0" borderId="0" xfId="0" applyFont="1" applyAlignment="1">
      <alignment vertical="center"/>
    </xf>
    <xf numFmtId="4" fontId="5" fillId="0" borderId="21" xfId="0" applyNumberFormat="1" applyFont="1" applyBorder="1" applyAlignment="1">
      <alignment horizontal="left" vertical="center" indent="2"/>
    </xf>
    <xf numFmtId="0" fontId="5" fillId="0" borderId="61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3" borderId="7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4" fillId="0" borderId="6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4" fontId="5" fillId="0" borderId="4" xfId="1" applyFont="1" applyBorder="1" applyAlignment="1">
      <alignment vertical="center"/>
    </xf>
    <xf numFmtId="0" fontId="8" fillId="0" borderId="62" xfId="0" applyFont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0" borderId="62" xfId="0" applyFont="1" applyBorder="1" applyAlignment="1">
      <alignment vertical="center"/>
    </xf>
    <xf numFmtId="9" fontId="5" fillId="5" borderId="7" xfId="2" applyFont="1" applyFill="1" applyBorder="1" applyAlignment="1">
      <alignment vertical="center"/>
    </xf>
    <xf numFmtId="10" fontId="9" fillId="0" borderId="5" xfId="2" applyNumberFormat="1" applyFont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left" vertical="center" indent="2"/>
    </xf>
    <xf numFmtId="10" fontId="5" fillId="7" borderId="6" xfId="0" applyNumberFormat="1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0" xfId="0" applyFont="1" applyFill="1" applyAlignment="1">
      <alignment vertical="center"/>
    </xf>
    <xf numFmtId="4" fontId="5" fillId="7" borderId="0" xfId="0" applyNumberFormat="1" applyFont="1" applyFill="1" applyAlignment="1">
      <alignment horizontal="right" vertical="center"/>
    </xf>
    <xf numFmtId="0" fontId="2" fillId="7" borderId="0" xfId="0" applyFont="1" applyFill="1" applyAlignment="1">
      <alignment vertical="center"/>
    </xf>
    <xf numFmtId="0" fontId="5" fillId="7" borderId="30" xfId="0" applyFont="1" applyFill="1" applyBorder="1" applyAlignment="1">
      <alignment horizontal="center" vertical="center"/>
    </xf>
    <xf numFmtId="4" fontId="5" fillId="7" borderId="28" xfId="0" applyNumberFormat="1" applyFont="1" applyFill="1" applyBorder="1" applyAlignment="1">
      <alignment horizontal="left" vertical="center"/>
    </xf>
    <xf numFmtId="0" fontId="5" fillId="3" borderId="58" xfId="0" applyFont="1" applyFill="1" applyBorder="1" applyAlignment="1">
      <alignment horizontal="center" vertical="center"/>
    </xf>
    <xf numFmtId="167" fontId="5" fillId="3" borderId="60" xfId="0" applyNumberFormat="1" applyFont="1" applyFill="1" applyBorder="1" applyAlignment="1">
      <alignment horizontal="left" vertical="center" indent="2"/>
    </xf>
    <xf numFmtId="0" fontId="2" fillId="0" borderId="20" xfId="0" applyFont="1" applyBorder="1" applyAlignment="1">
      <alignment horizontal="center" vertical="center"/>
    </xf>
    <xf numFmtId="44" fontId="8" fillId="0" borderId="20" xfId="1" applyFont="1" applyFill="1" applyBorder="1" applyAlignment="1">
      <alignment horizontal="right" vertical="center" indent="2"/>
    </xf>
    <xf numFmtId="0" fontId="11" fillId="0" borderId="13" xfId="0" applyFont="1" applyBorder="1" applyAlignment="1">
      <alignment vertical="center"/>
    </xf>
    <xf numFmtId="44" fontId="8" fillId="0" borderId="2" xfId="1" applyFont="1" applyFill="1" applyBorder="1" applyAlignment="1">
      <alignment horizontal="right" vertical="center" indent="2"/>
    </xf>
    <xf numFmtId="44" fontId="8" fillId="0" borderId="0" xfId="1" applyFont="1" applyFill="1" applyBorder="1" applyAlignment="1">
      <alignment horizontal="right" vertical="center" indent="2"/>
    </xf>
    <xf numFmtId="0" fontId="5" fillId="2" borderId="23" xfId="0" applyFont="1" applyFill="1" applyBorder="1" applyAlignment="1">
      <alignment horizontal="center" vertical="center"/>
    </xf>
    <xf numFmtId="10" fontId="9" fillId="2" borderId="8" xfId="2" applyNumberFormat="1" applyFont="1" applyFill="1" applyBorder="1" applyAlignment="1">
      <alignment horizontal="center" vertical="center"/>
    </xf>
    <xf numFmtId="165" fontId="8" fillId="2" borderId="8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left" vertical="center" indent="2"/>
    </xf>
    <xf numFmtId="0" fontId="2" fillId="0" borderId="63" xfId="0" applyFont="1" applyBorder="1" applyAlignment="1">
      <alignment horizontal="center" vertical="center"/>
    </xf>
    <xf numFmtId="44" fontId="8" fillId="0" borderId="3" xfId="1" applyFont="1" applyFill="1" applyBorder="1" applyAlignment="1">
      <alignment horizontal="right" vertical="center" indent="2"/>
    </xf>
    <xf numFmtId="10" fontId="9" fillId="0" borderId="62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2" fillId="2" borderId="14" xfId="0" applyFont="1" applyFill="1" applyBorder="1" applyAlignment="1">
      <alignment vertical="center"/>
    </xf>
    <xf numFmtId="0" fontId="0" fillId="2" borderId="14" xfId="0" applyFill="1" applyBorder="1"/>
    <xf numFmtId="0" fontId="0" fillId="2" borderId="14" xfId="0" applyFill="1" applyBorder="1" applyAlignment="1">
      <alignment vertical="center"/>
    </xf>
    <xf numFmtId="0" fontId="13" fillId="2" borderId="64" xfId="0" applyFont="1" applyFill="1" applyBorder="1" applyAlignment="1">
      <alignment vertical="center"/>
    </xf>
    <xf numFmtId="10" fontId="9" fillId="2" borderId="7" xfId="0" applyNumberFormat="1" applyFont="1" applyFill="1" applyBorder="1" applyAlignment="1">
      <alignment horizontal="center" vertical="center"/>
    </xf>
    <xf numFmtId="10" fontId="9" fillId="0" borderId="4" xfId="0" applyNumberFormat="1" applyFont="1" applyBorder="1" applyAlignment="1">
      <alignment horizontal="center" vertical="center"/>
    </xf>
    <xf numFmtId="0" fontId="4" fillId="2" borderId="14" xfId="0" applyFont="1" applyFill="1" applyBorder="1" applyAlignment="1">
      <alignment vertical="center"/>
    </xf>
    <xf numFmtId="0" fontId="8" fillId="0" borderId="2" xfId="0" applyFont="1" applyBorder="1"/>
    <xf numFmtId="0" fontId="8" fillId="0" borderId="5" xfId="0" applyFont="1" applyBorder="1"/>
    <xf numFmtId="0" fontId="8" fillId="0" borderId="8" xfId="0" applyFont="1" applyBorder="1"/>
    <xf numFmtId="10" fontId="8" fillId="0" borderId="5" xfId="0" applyNumberFormat="1" applyFont="1" applyBorder="1"/>
    <xf numFmtId="0" fontId="8" fillId="0" borderId="9" xfId="0" applyFont="1" applyBorder="1"/>
    <xf numFmtId="0" fontId="8" fillId="0" borderId="18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indent="2"/>
    </xf>
    <xf numFmtId="0" fontId="4" fillId="2" borderId="14" xfId="0" applyFont="1" applyFill="1" applyBorder="1" applyAlignment="1">
      <alignment horizontal="center" vertical="center"/>
    </xf>
    <xf numFmtId="0" fontId="0" fillId="2" borderId="13" xfId="0" applyFill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4" fontId="8" fillId="0" borderId="20" xfId="0" applyNumberFormat="1" applyFont="1" applyBorder="1" applyAlignment="1">
      <alignment horizontal="right" vertical="center"/>
    </xf>
    <xf numFmtId="0" fontId="40" fillId="7" borderId="14" xfId="0" applyFont="1" applyFill="1" applyBorder="1" applyAlignment="1">
      <alignment vertical="center"/>
    </xf>
    <xf numFmtId="0" fontId="41" fillId="7" borderId="65" xfId="0" applyFont="1" applyFill="1" applyBorder="1" applyAlignment="1">
      <alignment vertical="center"/>
    </xf>
    <xf numFmtId="0" fontId="42" fillId="0" borderId="37" xfId="0" applyFont="1" applyBorder="1" applyAlignment="1">
      <alignment horizontal="center" vertical="center"/>
    </xf>
    <xf numFmtId="0" fontId="43" fillId="0" borderId="39" xfId="0" applyFont="1" applyBorder="1" applyAlignment="1">
      <alignment horizontal="center" vertical="center"/>
    </xf>
    <xf numFmtId="4" fontId="43" fillId="0" borderId="30" xfId="0" applyNumberFormat="1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4" fontId="43" fillId="0" borderId="27" xfId="0" applyNumberFormat="1" applyFont="1" applyBorder="1" applyAlignment="1">
      <alignment horizontal="center" vertical="center"/>
    </xf>
    <xf numFmtId="0" fontId="43" fillId="0" borderId="2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right" vertical="center"/>
    </xf>
    <xf numFmtId="0" fontId="0" fillId="7" borderId="0" xfId="0" applyFill="1"/>
    <xf numFmtId="0" fontId="8" fillId="0" borderId="4" xfId="0" applyFont="1" applyBorder="1" applyAlignment="1">
      <alignment vertical="center"/>
    </xf>
    <xf numFmtId="3" fontId="9" fillId="0" borderId="20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indent="2"/>
    </xf>
    <xf numFmtId="3" fontId="8" fillId="0" borderId="1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/>
    <xf numFmtId="2" fontId="5" fillId="0" borderId="12" xfId="0" applyNumberFormat="1" applyFont="1" applyBorder="1" applyAlignment="1">
      <alignment horizontal="left" vertical="center" indent="2"/>
    </xf>
    <xf numFmtId="44" fontId="5" fillId="0" borderId="0" xfId="1" applyFont="1" applyFill="1" applyBorder="1" applyAlignment="1">
      <alignment horizontal="right" vertical="center"/>
    </xf>
    <xf numFmtId="4" fontId="5" fillId="0" borderId="17" xfId="0" applyNumberFormat="1" applyFont="1" applyBorder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9" fillId="0" borderId="0" xfId="0" applyFont="1"/>
    <xf numFmtId="0" fontId="4" fillId="0" borderId="10" xfId="0" applyFont="1" applyBorder="1"/>
    <xf numFmtId="0" fontId="4" fillId="0" borderId="17" xfId="0" applyFont="1" applyBorder="1"/>
    <xf numFmtId="4" fontId="8" fillId="0" borderId="0" xfId="0" applyNumberFormat="1" applyFont="1" applyAlignment="1">
      <alignment horizontal="right" vertical="center"/>
    </xf>
    <xf numFmtId="2" fontId="5" fillId="0" borderId="17" xfId="0" applyNumberFormat="1" applyFont="1" applyBorder="1" applyAlignment="1">
      <alignment horizontal="left" vertical="center" indent="2"/>
    </xf>
    <xf numFmtId="3" fontId="9" fillId="0" borderId="0" xfId="0" applyNumberFormat="1" applyFont="1" applyAlignment="1">
      <alignment horizontal="center" vertical="center"/>
    </xf>
    <xf numFmtId="0" fontId="5" fillId="0" borderId="17" xfId="0" applyFont="1" applyBorder="1" applyAlignment="1">
      <alignment horizontal="left" vertical="center" indent="2"/>
    </xf>
    <xf numFmtId="0" fontId="9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4" xfId="0" applyBorder="1"/>
    <xf numFmtId="0" fontId="5" fillId="0" borderId="11" xfId="0" applyFont="1" applyBorder="1" applyAlignment="1">
      <alignment vertical="center"/>
    </xf>
    <xf numFmtId="0" fontId="2" fillId="7" borderId="0" xfId="0" applyFont="1" applyFill="1" applyAlignment="1">
      <alignment horizontal="center" vertical="center"/>
    </xf>
    <xf numFmtId="0" fontId="31" fillId="7" borderId="0" xfId="0" applyFont="1" applyFill="1" applyAlignment="1">
      <alignment horizontal="left" vertical="center"/>
    </xf>
    <xf numFmtId="0" fontId="0" fillId="0" borderId="17" xfId="0" applyBorder="1" applyAlignment="1">
      <alignment vertical="center"/>
    </xf>
    <xf numFmtId="0" fontId="5" fillId="7" borderId="61" xfId="0" applyFont="1" applyFill="1" applyBorder="1" applyAlignment="1">
      <alignment vertical="center"/>
    </xf>
    <xf numFmtId="0" fontId="5" fillId="7" borderId="16" xfId="0" applyFont="1" applyFill="1" applyBorder="1" applyAlignment="1">
      <alignment vertical="center"/>
    </xf>
    <xf numFmtId="0" fontId="9" fillId="0" borderId="14" xfId="0" applyFont="1" applyBorder="1"/>
    <xf numFmtId="0" fontId="9" fillId="0" borderId="17" xfId="0" applyFont="1" applyBorder="1"/>
    <xf numFmtId="0" fontId="9" fillId="0" borderId="64" xfId="0" applyFont="1" applyBorder="1"/>
    <xf numFmtId="0" fontId="9" fillId="0" borderId="10" xfId="0" applyFont="1" applyBorder="1"/>
    <xf numFmtId="0" fontId="9" fillId="0" borderId="13" xfId="0" applyFont="1" applyBorder="1"/>
    <xf numFmtId="0" fontId="8" fillId="0" borderId="61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168" fontId="9" fillId="0" borderId="0" xfId="0" applyNumberFormat="1" applyFont="1" applyAlignment="1">
      <alignment horizontal="right" vertical="center"/>
    </xf>
    <xf numFmtId="1" fontId="9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7" borderId="32" xfId="0" applyFont="1" applyFill="1" applyBorder="1" applyAlignment="1">
      <alignment horizontal="center" vertical="center"/>
    </xf>
    <xf numFmtId="4" fontId="4" fillId="0" borderId="3" xfId="0" applyNumberFormat="1" applyFont="1" applyBorder="1" applyAlignment="1">
      <alignment horizontal="right" vertical="center"/>
    </xf>
    <xf numFmtId="4" fontId="2" fillId="7" borderId="68" xfId="0" applyNumberFormat="1" applyFont="1" applyFill="1" applyBorder="1" applyAlignment="1">
      <alignment horizontal="right" vertical="center"/>
    </xf>
    <xf numFmtId="0" fontId="8" fillId="0" borderId="17" xfId="0" applyFont="1" applyBorder="1" applyAlignment="1">
      <alignment vertical="center"/>
    </xf>
    <xf numFmtId="44" fontId="12" fillId="9" borderId="40" xfId="0" applyNumberFormat="1" applyFont="1" applyFill="1" applyBorder="1" applyAlignment="1">
      <alignment horizontal="center" vertical="center"/>
    </xf>
    <xf numFmtId="0" fontId="12" fillId="9" borderId="40" xfId="0" applyFont="1" applyFill="1" applyBorder="1" applyAlignment="1">
      <alignment horizontal="center" vertical="center"/>
    </xf>
    <xf numFmtId="1" fontId="12" fillId="9" borderId="40" xfId="0" applyNumberFormat="1" applyFont="1" applyFill="1" applyBorder="1" applyAlignment="1">
      <alignment horizontal="center" vertical="top"/>
    </xf>
    <xf numFmtId="1" fontId="12" fillId="9" borderId="40" xfId="0" applyNumberFormat="1" applyFont="1" applyFill="1" applyBorder="1" applyAlignment="1">
      <alignment horizontal="center" vertical="center"/>
    </xf>
    <xf numFmtId="2" fontId="12" fillId="9" borderId="40" xfId="0" applyNumberFormat="1" applyFont="1" applyFill="1" applyBorder="1" applyAlignment="1">
      <alignment horizontal="center" vertical="center"/>
    </xf>
    <xf numFmtId="169" fontId="12" fillId="9" borderId="40" xfId="1" applyNumberFormat="1" applyFont="1" applyFill="1" applyBorder="1" applyAlignment="1">
      <alignment horizontal="center" vertical="center"/>
    </xf>
    <xf numFmtId="1" fontId="9" fillId="9" borderId="0" xfId="0" applyNumberFormat="1" applyFont="1" applyFill="1" applyAlignment="1">
      <alignment horizontal="center" vertical="center"/>
    </xf>
    <xf numFmtId="0" fontId="2" fillId="7" borderId="29" xfId="0" applyFont="1" applyFill="1" applyBorder="1" applyAlignment="1" applyProtection="1">
      <alignment horizontal="center" wrapText="1"/>
      <protection hidden="1"/>
    </xf>
    <xf numFmtId="0" fontId="32" fillId="7" borderId="69" xfId="0" applyFont="1" applyFill="1" applyBorder="1" applyAlignment="1">
      <alignment horizontal="center"/>
    </xf>
    <xf numFmtId="0" fontId="32" fillId="7" borderId="31" xfId="0" applyFont="1" applyFill="1" applyBorder="1" applyAlignment="1">
      <alignment horizontal="center"/>
    </xf>
    <xf numFmtId="10" fontId="32" fillId="7" borderId="22" xfId="0" applyNumberFormat="1" applyFont="1" applyFill="1" applyBorder="1" applyAlignment="1">
      <alignment horizontal="center"/>
    </xf>
    <xf numFmtId="44" fontId="4" fillId="0" borderId="29" xfId="1" applyFont="1" applyBorder="1" applyAlignment="1">
      <alignment horizontal="center"/>
    </xf>
    <xf numFmtId="44" fontId="4" fillId="0" borderId="26" xfId="1" applyFont="1" applyBorder="1" applyAlignment="1">
      <alignment horizontal="center"/>
    </xf>
    <xf numFmtId="0" fontId="17" fillId="7" borderId="29" xfId="0" applyFont="1" applyFill="1" applyBorder="1" applyAlignment="1">
      <alignment horizontal="center"/>
    </xf>
    <xf numFmtId="0" fontId="17" fillId="7" borderId="28" xfId="0" applyFont="1" applyFill="1" applyBorder="1" applyAlignment="1">
      <alignment horizontal="center"/>
    </xf>
    <xf numFmtId="0" fontId="44" fillId="0" borderId="0" xfId="0" applyFont="1" applyAlignment="1">
      <alignment horizontal="left"/>
    </xf>
    <xf numFmtId="14" fontId="4" fillId="9" borderId="29" xfId="0" applyNumberFormat="1" applyFont="1" applyFill="1" applyBorder="1" applyAlignment="1" applyProtection="1">
      <alignment horizontal="center" vertical="center"/>
      <protection locked="0" hidden="1"/>
    </xf>
    <xf numFmtId="166" fontId="32" fillId="7" borderId="22" xfId="0" applyNumberFormat="1" applyFont="1" applyFill="1" applyBorder="1" applyAlignment="1">
      <alignment horizontal="center"/>
    </xf>
    <xf numFmtId="0" fontId="45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47" fillId="0" borderId="0" xfId="0" applyFont="1"/>
    <xf numFmtId="0" fontId="50" fillId="0" borderId="0" xfId="0" applyFont="1" applyAlignment="1">
      <alignment vertical="center"/>
    </xf>
    <xf numFmtId="0" fontId="51" fillId="0" borderId="0" xfId="3"/>
    <xf numFmtId="0" fontId="45" fillId="0" borderId="0" xfId="0" applyFont="1"/>
    <xf numFmtId="0" fontId="46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53" fillId="0" borderId="0" xfId="0" applyFont="1" applyAlignment="1">
      <alignment vertical="center"/>
    </xf>
    <xf numFmtId="0" fontId="54" fillId="0" borderId="2" xfId="0" applyFont="1" applyBorder="1"/>
    <xf numFmtId="44" fontId="9" fillId="0" borderId="70" xfId="0" applyNumberFormat="1" applyFont="1" applyBorder="1"/>
    <xf numFmtId="44" fontId="9" fillId="0" borderId="71" xfId="0" applyNumberFormat="1" applyFont="1" applyBorder="1"/>
    <xf numFmtId="44" fontId="9" fillId="0" borderId="71" xfId="1" applyFont="1" applyBorder="1"/>
    <xf numFmtId="0" fontId="2" fillId="0" borderId="59" xfId="0" applyFont="1" applyBorder="1" applyAlignment="1">
      <alignment vertical="center"/>
    </xf>
    <xf numFmtId="0" fontId="5" fillId="0" borderId="60" xfId="0" applyFont="1" applyBorder="1" applyAlignment="1">
      <alignment vertical="center"/>
    </xf>
    <xf numFmtId="0" fontId="9" fillId="0" borderId="58" xfId="0" applyFont="1" applyBorder="1" applyAlignment="1">
      <alignment vertical="center"/>
    </xf>
    <xf numFmtId="0" fontId="4" fillId="0" borderId="58" xfId="0" applyFont="1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60" xfId="0" applyBorder="1" applyAlignment="1">
      <alignment vertical="center"/>
    </xf>
    <xf numFmtId="0" fontId="11" fillId="0" borderId="58" xfId="0" applyFont="1" applyBorder="1" applyAlignment="1">
      <alignment vertical="center"/>
    </xf>
    <xf numFmtId="0" fontId="4" fillId="0" borderId="59" xfId="0" applyFont="1" applyBorder="1" applyAlignment="1">
      <alignment vertical="center"/>
    </xf>
    <xf numFmtId="0" fontId="0" fillId="0" borderId="72" xfId="0" applyBorder="1" applyAlignment="1">
      <alignment vertical="center"/>
    </xf>
    <xf numFmtId="9" fontId="0" fillId="0" borderId="72" xfId="2" applyFont="1" applyFill="1" applyBorder="1" applyAlignment="1">
      <alignment vertical="center"/>
    </xf>
    <xf numFmtId="0" fontId="2" fillId="7" borderId="19" xfId="0" applyFont="1" applyFill="1" applyBorder="1" applyAlignment="1">
      <alignment vertical="center"/>
    </xf>
    <xf numFmtId="0" fontId="5" fillId="7" borderId="20" xfId="0" applyFont="1" applyFill="1" applyBorder="1" applyAlignment="1">
      <alignment vertical="center"/>
    </xf>
    <xf numFmtId="0" fontId="5" fillId="7" borderId="73" xfId="0" applyFont="1" applyFill="1" applyBorder="1" applyAlignment="1">
      <alignment vertical="center"/>
    </xf>
    <xf numFmtId="0" fontId="12" fillId="0" borderId="58" xfId="0" applyFont="1" applyBorder="1" applyAlignment="1">
      <alignment vertical="center"/>
    </xf>
    <xf numFmtId="0" fontId="13" fillId="0" borderId="72" xfId="0" applyFont="1" applyBorder="1" applyAlignment="1">
      <alignment vertical="center"/>
    </xf>
    <xf numFmtId="9" fontId="8" fillId="0" borderId="58" xfId="2" applyFont="1" applyFill="1" applyBorder="1" applyAlignment="1">
      <alignment vertical="center"/>
    </xf>
    <xf numFmtId="0" fontId="11" fillId="0" borderId="59" xfId="0" applyFont="1" applyBorder="1" applyAlignment="1">
      <alignment vertical="center"/>
    </xf>
    <xf numFmtId="9" fontId="0" fillId="0" borderId="60" xfId="2" applyFont="1" applyFill="1" applyBorder="1" applyAlignment="1">
      <alignment vertical="center"/>
    </xf>
    <xf numFmtId="0" fontId="49" fillId="0" borderId="58" xfId="0" applyFont="1" applyBorder="1" applyAlignment="1">
      <alignment vertical="center"/>
    </xf>
    <xf numFmtId="0" fontId="7" fillId="0" borderId="58" xfId="0" applyFont="1" applyBorder="1" applyAlignment="1">
      <alignment vertical="center"/>
    </xf>
    <xf numFmtId="44" fontId="1" fillId="10" borderId="31" xfId="1" applyFont="1" applyFill="1" applyBorder="1" applyAlignment="1" applyProtection="1">
      <alignment horizontal="center" vertical="center"/>
      <protection locked="0" hidden="1"/>
    </xf>
    <xf numFmtId="44" fontId="1" fillId="10" borderId="74" xfId="1" applyFont="1" applyFill="1" applyBorder="1" applyAlignment="1" applyProtection="1">
      <alignment horizontal="center" vertical="center"/>
      <protection locked="0" hidden="1"/>
    </xf>
    <xf numFmtId="171" fontId="0" fillId="10" borderId="29" xfId="0" applyNumberFormat="1" applyFill="1" applyBorder="1" applyAlignment="1" applyProtection="1">
      <alignment horizontal="center" vertical="center"/>
      <protection locked="0" hidden="1"/>
    </xf>
    <xf numFmtId="9" fontId="5" fillId="7" borderId="5" xfId="2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0" fontId="8" fillId="0" borderId="2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4" fillId="0" borderId="5" xfId="0" applyFont="1" applyBorder="1" applyProtection="1">
      <protection locked="0"/>
    </xf>
    <xf numFmtId="0" fontId="4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4" fillId="0" borderId="8" xfId="0" applyFont="1" applyBorder="1" applyProtection="1">
      <protection locked="0"/>
    </xf>
    <xf numFmtId="44" fontId="17" fillId="7" borderId="0" xfId="1" applyFont="1" applyFill="1" applyAlignment="1" applyProtection="1">
      <alignment horizontal="center"/>
      <protection locked="0"/>
    </xf>
    <xf numFmtId="0" fontId="0" fillId="8" borderId="24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44" fontId="0" fillId="8" borderId="29" xfId="0" applyNumberFormat="1" applyFill="1" applyBorder="1"/>
    <xf numFmtId="166" fontId="0" fillId="8" borderId="29" xfId="2" applyNumberFormat="1" applyFont="1" applyFill="1" applyBorder="1" applyProtection="1"/>
    <xf numFmtId="44" fontId="4" fillId="8" borderId="29" xfId="0" applyNumberFormat="1" applyFont="1" applyFill="1" applyBorder="1"/>
    <xf numFmtId="0" fontId="0" fillId="0" borderId="29" xfId="0" applyBorder="1" applyAlignment="1">
      <alignment horizontal="center"/>
    </xf>
    <xf numFmtId="166" fontId="0" fillId="0" borderId="29" xfId="2" applyNumberFormat="1" applyFont="1" applyBorder="1" applyProtection="1"/>
    <xf numFmtId="44" fontId="4" fillId="0" borderId="29" xfId="0" applyNumberFormat="1" applyFont="1" applyBorder="1"/>
    <xf numFmtId="0" fontId="2" fillId="7" borderId="39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44" fontId="0" fillId="0" borderId="0" xfId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48" fillId="0" borderId="0" xfId="0" applyFont="1"/>
    <xf numFmtId="9" fontId="5" fillId="11" borderId="7" xfId="2" applyFont="1" applyFill="1" applyBorder="1" applyAlignment="1">
      <alignment vertical="center"/>
    </xf>
    <xf numFmtId="0" fontId="5" fillId="11" borderId="9" xfId="0" applyFont="1" applyFill="1" applyBorder="1" applyAlignment="1">
      <alignment vertical="center"/>
    </xf>
    <xf numFmtId="0" fontId="7" fillId="11" borderId="1" xfId="0" applyFont="1" applyFill="1" applyBorder="1" applyAlignment="1">
      <alignment vertical="center"/>
    </xf>
    <xf numFmtId="0" fontId="0" fillId="11" borderId="2" xfId="0" applyFill="1" applyBorder="1" applyAlignment="1">
      <alignment vertical="center"/>
    </xf>
    <xf numFmtId="166" fontId="0" fillId="0" borderId="29" xfId="2" applyNumberFormat="1" applyFont="1" applyFill="1" applyBorder="1" applyProtection="1"/>
    <xf numFmtId="44" fontId="9" fillId="3" borderId="7" xfId="0" applyNumberFormat="1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14" fontId="0" fillId="10" borderId="29" xfId="0" applyNumberFormat="1" applyFill="1" applyBorder="1" applyAlignment="1" applyProtection="1">
      <alignment vertical="center"/>
      <protection locked="0" hidden="1"/>
    </xf>
    <xf numFmtId="0" fontId="11" fillId="0" borderId="10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44" fontId="8" fillId="4" borderId="14" xfId="1" applyFont="1" applyFill="1" applyBorder="1" applyAlignment="1">
      <alignment horizontal="right" vertical="center" indent="2"/>
    </xf>
    <xf numFmtId="44" fontId="8" fillId="4" borderId="64" xfId="1" applyFont="1" applyFill="1" applyBorder="1" applyAlignment="1">
      <alignment horizontal="right" vertical="center" indent="2"/>
    </xf>
    <xf numFmtId="0" fontId="2" fillId="4" borderId="6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44" fontId="9" fillId="0" borderId="0" xfId="0" applyNumberFormat="1" applyFont="1" applyAlignment="1">
      <alignment horizontal="left" vertical="center"/>
    </xf>
    <xf numFmtId="44" fontId="9" fillId="3" borderId="9" xfId="0" applyNumberFormat="1" applyFont="1" applyFill="1" applyBorder="1" applyAlignment="1">
      <alignment horizontal="left" vertical="center"/>
    </xf>
    <xf numFmtId="0" fontId="2" fillId="0" borderId="75" xfId="0" applyFont="1" applyBorder="1" applyAlignment="1">
      <alignment horizontal="center" vertical="center"/>
    </xf>
    <xf numFmtId="44" fontId="8" fillId="0" borderId="17" xfId="1" applyFont="1" applyFill="1" applyBorder="1" applyAlignment="1">
      <alignment horizontal="right" vertical="center" indent="2"/>
    </xf>
    <xf numFmtId="0" fontId="34" fillId="0" borderId="0" xfId="0" applyFont="1" applyAlignment="1">
      <alignment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9" fillId="0" borderId="0" xfId="0" applyFont="1" applyAlignment="1">
      <alignment horizontal="right" vertical="center"/>
    </xf>
    <xf numFmtId="168" fontId="9" fillId="0" borderId="0" xfId="0" applyNumberFormat="1" applyFont="1" applyAlignment="1">
      <alignment horizontal="right" vertical="center"/>
    </xf>
    <xf numFmtId="0" fontId="21" fillId="6" borderId="41" xfId="0" applyFont="1" applyFill="1" applyBorder="1" applyAlignment="1">
      <alignment horizontal="center" vertical="center" wrapText="1"/>
    </xf>
    <xf numFmtId="0" fontId="21" fillId="6" borderId="42" xfId="0" applyFont="1" applyFill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0" fontId="32" fillId="7" borderId="43" xfId="0" applyFont="1" applyFill="1" applyBorder="1" applyAlignment="1">
      <alignment horizontal="center" vertical="center"/>
    </xf>
    <xf numFmtId="0" fontId="32" fillId="7" borderId="44" xfId="0" applyFont="1" applyFill="1" applyBorder="1" applyAlignment="1">
      <alignment horizontal="center" vertical="center"/>
    </xf>
    <xf numFmtId="0" fontId="32" fillId="7" borderId="45" xfId="0" applyFont="1" applyFill="1" applyBorder="1" applyAlignment="1">
      <alignment horizontal="center" vertical="center"/>
    </xf>
    <xf numFmtId="1" fontId="31" fillId="7" borderId="48" xfId="0" applyNumberFormat="1" applyFont="1" applyFill="1" applyBorder="1" applyAlignment="1">
      <alignment horizontal="center" vertical="center" wrapText="1"/>
    </xf>
    <xf numFmtId="1" fontId="31" fillId="7" borderId="49" xfId="0" applyNumberFormat="1" applyFont="1" applyFill="1" applyBorder="1" applyAlignment="1">
      <alignment horizontal="center" vertical="center" wrapText="1"/>
    </xf>
    <xf numFmtId="0" fontId="34" fillId="0" borderId="51" xfId="0" applyFont="1" applyBorder="1" applyAlignment="1">
      <alignment horizontal="right" vertical="center"/>
    </xf>
    <xf numFmtId="0" fontId="34" fillId="0" borderId="55" xfId="0" applyFont="1" applyBorder="1" applyAlignment="1">
      <alignment horizontal="right" vertical="center"/>
    </xf>
    <xf numFmtId="0" fontId="31" fillId="7" borderId="52" xfId="0" applyFont="1" applyFill="1" applyBorder="1" applyAlignment="1">
      <alignment horizontal="right" vertical="center" wrapText="1" indent="1"/>
    </xf>
    <xf numFmtId="0" fontId="31" fillId="7" borderId="53" xfId="0" applyFont="1" applyFill="1" applyBorder="1" applyAlignment="1">
      <alignment horizontal="right" vertical="center" wrapText="1" indent="1"/>
    </xf>
    <xf numFmtId="0" fontId="31" fillId="7" borderId="56" xfId="0" applyFont="1" applyFill="1" applyBorder="1" applyAlignment="1">
      <alignment horizontal="right" vertical="center" wrapText="1" indent="1"/>
    </xf>
    <xf numFmtId="0" fontId="2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44" fontId="5" fillId="7" borderId="31" xfId="1" applyFont="1" applyFill="1" applyBorder="1" applyAlignment="1" applyProtection="1">
      <alignment horizontal="right" vertical="center"/>
      <protection locked="0"/>
    </xf>
    <xf numFmtId="44" fontId="5" fillId="7" borderId="29" xfId="1" applyFont="1" applyFill="1" applyBorder="1" applyAlignment="1" applyProtection="1">
      <alignment horizontal="right" vertical="center"/>
      <protection locked="0"/>
    </xf>
    <xf numFmtId="164" fontId="9" fillId="3" borderId="7" xfId="0" applyNumberFormat="1" applyFont="1" applyFill="1" applyBorder="1" applyAlignment="1">
      <alignment horizontal="center" vertical="center"/>
    </xf>
    <xf numFmtId="164" fontId="9" fillId="3" borderId="8" xfId="0" applyNumberFormat="1" applyFont="1" applyFill="1" applyBorder="1" applyAlignment="1">
      <alignment horizontal="center" vertical="center"/>
    </xf>
    <xf numFmtId="164" fontId="9" fillId="3" borderId="9" xfId="0" applyNumberFormat="1" applyFont="1" applyFill="1" applyBorder="1" applyAlignment="1">
      <alignment horizontal="center" vertical="center"/>
    </xf>
    <xf numFmtId="44" fontId="8" fillId="0" borderId="5" xfId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/>
    </xf>
    <xf numFmtId="44" fontId="8" fillId="0" borderId="4" xfId="1" applyFont="1" applyBorder="1" applyAlignment="1">
      <alignment horizontal="center" vertical="center"/>
    </xf>
    <xf numFmtId="10" fontId="2" fillId="7" borderId="4" xfId="1" applyNumberFormat="1" applyFont="1" applyFill="1" applyBorder="1" applyAlignment="1" applyProtection="1">
      <alignment horizontal="center" vertical="center"/>
      <protection locked="0"/>
    </xf>
    <xf numFmtId="10" fontId="2" fillId="7" borderId="5" xfId="1" applyNumberFormat="1" applyFont="1" applyFill="1" applyBorder="1" applyAlignment="1" applyProtection="1">
      <alignment horizontal="center" vertical="center"/>
      <protection locked="0"/>
    </xf>
    <xf numFmtId="10" fontId="2" fillId="7" borderId="6" xfId="1" applyNumberFormat="1" applyFont="1" applyFill="1" applyBorder="1" applyAlignment="1" applyProtection="1">
      <alignment horizontal="center" vertical="center"/>
      <protection locked="0"/>
    </xf>
    <xf numFmtId="44" fontId="9" fillId="3" borderId="62" xfId="0" applyNumberFormat="1" applyFont="1" applyFill="1" applyBorder="1" applyAlignment="1">
      <alignment horizontal="left" vertical="center"/>
    </xf>
    <xf numFmtId="0" fontId="9" fillId="3" borderId="20" xfId="0" applyFont="1" applyFill="1" applyBorder="1" applyAlignment="1">
      <alignment horizontal="left" vertical="center"/>
    </xf>
    <xf numFmtId="0" fontId="9" fillId="3" borderId="21" xfId="0" applyFont="1" applyFill="1" applyBorder="1" applyAlignment="1">
      <alignment horizontal="left" vertical="center"/>
    </xf>
    <xf numFmtId="3" fontId="2" fillId="7" borderId="5" xfId="0" applyNumberFormat="1" applyFont="1" applyFill="1" applyBorder="1" applyAlignment="1" applyProtection="1">
      <alignment horizontal="right" vertical="center"/>
      <protection locked="0"/>
    </xf>
    <xf numFmtId="3" fontId="9" fillId="0" borderId="5" xfId="0" applyNumberFormat="1" applyFont="1" applyBorder="1" applyAlignment="1">
      <alignment horizontal="right" vertical="center"/>
    </xf>
    <xf numFmtId="165" fontId="8" fillId="0" borderId="5" xfId="0" applyNumberFormat="1" applyFont="1" applyBorder="1" applyAlignment="1">
      <alignment horizontal="center" vertical="center"/>
    </xf>
    <xf numFmtId="4" fontId="9" fillId="0" borderId="20" xfId="0" applyNumberFormat="1" applyFont="1" applyBorder="1" applyAlignment="1">
      <alignment horizontal="right" vertical="center"/>
    </xf>
    <xf numFmtId="3" fontId="40" fillId="7" borderId="66" xfId="0" applyNumberFormat="1" applyFont="1" applyFill="1" applyBorder="1" applyAlignment="1" applyProtection="1">
      <alignment horizontal="center" vertical="center"/>
      <protection locked="0"/>
    </xf>
    <xf numFmtId="3" fontId="41" fillId="7" borderId="8" xfId="0" applyNumberFormat="1" applyFont="1" applyFill="1" applyBorder="1" applyProtection="1">
      <protection locked="0"/>
    </xf>
    <xf numFmtId="3" fontId="41" fillId="7" borderId="67" xfId="0" applyNumberFormat="1" applyFont="1" applyFill="1" applyBorder="1" applyProtection="1">
      <protection locked="0"/>
    </xf>
    <xf numFmtId="3" fontId="9" fillId="0" borderId="5" xfId="0" applyNumberFormat="1" applyFont="1" applyBorder="1" applyAlignment="1">
      <alignment horizontal="center" vertical="center"/>
    </xf>
    <xf numFmtId="165" fontId="9" fillId="0" borderId="7" xfId="0" applyNumberFormat="1" applyFont="1" applyBorder="1" applyAlignment="1">
      <alignment horizontal="center" vertical="center"/>
    </xf>
    <xf numFmtId="165" fontId="9" fillId="0" borderId="8" xfId="0" applyNumberFormat="1" applyFont="1" applyBorder="1" applyAlignment="1">
      <alignment horizontal="center" vertical="center"/>
    </xf>
    <xf numFmtId="165" fontId="9" fillId="0" borderId="9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9" fontId="8" fillId="0" borderId="20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65" fontId="9" fillId="3" borderId="8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 indent="2"/>
    </xf>
    <xf numFmtId="44" fontId="8" fillId="0" borderId="5" xfId="1" applyFont="1" applyBorder="1" applyAlignment="1">
      <alignment vertical="center"/>
    </xf>
    <xf numFmtId="166" fontId="2" fillId="7" borderId="5" xfId="2" applyNumberFormat="1" applyFont="1" applyFill="1" applyBorder="1" applyAlignment="1" applyProtection="1">
      <alignment vertical="center"/>
      <protection locked="0"/>
    </xf>
    <xf numFmtId="44" fontId="8" fillId="0" borderId="20" xfId="1" applyFont="1" applyBorder="1" applyAlignment="1">
      <alignment vertical="center"/>
    </xf>
    <xf numFmtId="165" fontId="9" fillId="3" borderId="59" xfId="0" applyNumberFormat="1" applyFont="1" applyFill="1" applyBorder="1" applyAlignment="1">
      <alignment horizontal="center" vertical="center"/>
    </xf>
    <xf numFmtId="44" fontId="8" fillId="4" borderId="15" xfId="1" applyFont="1" applyFill="1" applyBorder="1" applyAlignment="1">
      <alignment horizontal="right" vertical="center" indent="2"/>
    </xf>
    <xf numFmtId="44" fontId="8" fillId="4" borderId="16" xfId="1" applyFont="1" applyFill="1" applyBorder="1" applyAlignment="1">
      <alignment horizontal="right" vertical="center" indent="2"/>
    </xf>
    <xf numFmtId="44" fontId="9" fillId="0" borderId="20" xfId="1" applyFont="1" applyBorder="1" applyAlignment="1">
      <alignment horizontal="right" vertical="center"/>
    </xf>
    <xf numFmtId="44" fontId="9" fillId="0" borderId="5" xfId="1" applyFont="1" applyBorder="1" applyAlignment="1">
      <alignment vertical="center"/>
    </xf>
    <xf numFmtId="44" fontId="9" fillId="2" borderId="8" xfId="1" applyFont="1" applyFill="1" applyBorder="1" applyAlignment="1">
      <alignment horizontal="center" vertical="center"/>
    </xf>
    <xf numFmtId="44" fontId="9" fillId="2" borderId="9" xfId="1" applyFont="1" applyFill="1" applyBorder="1" applyAlignment="1">
      <alignment horizontal="center" vertical="center"/>
    </xf>
    <xf numFmtId="44" fontId="55" fillId="11" borderId="8" xfId="1" applyFont="1" applyFill="1" applyBorder="1" applyAlignment="1">
      <alignment horizontal="center" vertical="center"/>
    </xf>
    <xf numFmtId="44" fontId="9" fillId="3" borderId="8" xfId="1" applyFont="1" applyFill="1" applyBorder="1" applyAlignment="1">
      <alignment horizontal="center" vertical="center"/>
    </xf>
    <xf numFmtId="44" fontId="8" fillId="0" borderId="20" xfId="1" applyFont="1" applyBorder="1" applyAlignment="1">
      <alignment horizontal="center" vertical="center"/>
    </xf>
    <xf numFmtId="44" fontId="9" fillId="3" borderId="9" xfId="1" applyFont="1" applyFill="1" applyBorder="1" applyAlignment="1">
      <alignment horizontal="center" vertical="center"/>
    </xf>
    <xf numFmtId="44" fontId="8" fillId="0" borderId="0" xfId="1" applyFont="1" applyAlignment="1">
      <alignment horizontal="center" vertical="center"/>
    </xf>
    <xf numFmtId="9" fontId="5" fillId="7" borderId="22" xfId="2" applyFont="1" applyFill="1" applyBorder="1" applyAlignment="1" applyProtection="1">
      <alignment horizontal="center" vertical="center"/>
      <protection locked="0"/>
    </xf>
    <xf numFmtId="9" fontId="5" fillId="7" borderId="11" xfId="2" applyFont="1" applyFill="1" applyBorder="1" applyAlignment="1" applyProtection="1">
      <alignment horizontal="center" vertical="center"/>
      <protection locked="0"/>
    </xf>
    <xf numFmtId="9" fontId="5" fillId="7" borderId="12" xfId="2" applyFont="1" applyFill="1" applyBorder="1" applyAlignment="1" applyProtection="1">
      <alignment horizontal="center" vertical="center"/>
      <protection locked="0"/>
    </xf>
    <xf numFmtId="44" fontId="9" fillId="4" borderId="8" xfId="1" applyFont="1" applyFill="1" applyBorder="1" applyAlignment="1">
      <alignment horizontal="right" vertical="center" indent="2"/>
    </xf>
    <xf numFmtId="44" fontId="9" fillId="4" borderId="9" xfId="1" applyFont="1" applyFill="1" applyBorder="1" applyAlignment="1">
      <alignment horizontal="right" vertical="center" indent="2"/>
    </xf>
    <xf numFmtId="44" fontId="5" fillId="0" borderId="0" xfId="1" applyFont="1" applyFill="1" applyBorder="1" applyAlignment="1">
      <alignment horizontal="center" vertical="center"/>
    </xf>
    <xf numFmtId="44" fontId="9" fillId="3" borderId="8" xfId="0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44" fontId="8" fillId="0" borderId="20" xfId="0" applyNumberFormat="1" applyFont="1" applyBorder="1" applyAlignment="1">
      <alignment horizontal="center" vertical="center"/>
    </xf>
    <xf numFmtId="44" fontId="0" fillId="0" borderId="5" xfId="1" applyFont="1" applyBorder="1" applyAlignment="1">
      <alignment horizontal="center" vertical="center"/>
    </xf>
    <xf numFmtId="44" fontId="5" fillId="0" borderId="0" xfId="1" applyFont="1" applyBorder="1" applyAlignment="1">
      <alignment horizontal="center" vertical="center"/>
    </xf>
    <xf numFmtId="44" fontId="0" fillId="0" borderId="5" xfId="1" applyFont="1" applyBorder="1" applyAlignment="1"/>
    <xf numFmtId="44" fontId="2" fillId="5" borderId="8" xfId="1" applyFont="1" applyFill="1" applyBorder="1" applyAlignment="1">
      <alignment horizontal="center" vertical="center"/>
    </xf>
    <xf numFmtId="44" fontId="5" fillId="7" borderId="15" xfId="1" applyFont="1" applyFill="1" applyBorder="1" applyAlignment="1" applyProtection="1">
      <alignment horizontal="center" vertical="center"/>
      <protection locked="0"/>
    </xf>
    <xf numFmtId="44" fontId="0" fillId="0" borderId="5" xfId="0" applyNumberFormat="1" applyBorder="1"/>
    <xf numFmtId="0" fontId="0" fillId="0" borderId="5" xfId="0" applyBorder="1"/>
    <xf numFmtId="44" fontId="55" fillId="5" borderId="8" xfId="1" applyFont="1" applyFill="1" applyBorder="1" applyAlignment="1">
      <alignment horizontal="center" vertical="center"/>
    </xf>
    <xf numFmtId="44" fontId="8" fillId="0" borderId="15" xfId="1" applyFont="1" applyFill="1" applyBorder="1" applyAlignment="1">
      <alignment horizontal="center" vertical="center"/>
    </xf>
    <xf numFmtId="44" fontId="8" fillId="4" borderId="8" xfId="1" applyFont="1" applyFill="1" applyBorder="1" applyAlignment="1">
      <alignment horizontal="right" vertical="center" indent="2"/>
    </xf>
    <xf numFmtId="44" fontId="8" fillId="4" borderId="9" xfId="1" applyFont="1" applyFill="1" applyBorder="1" applyAlignment="1">
      <alignment horizontal="right" vertical="center" indent="2"/>
    </xf>
    <xf numFmtId="44" fontId="9" fillId="3" borderId="7" xfId="0" applyNumberFormat="1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0" fontId="17" fillId="7" borderId="35" xfId="0" applyFont="1" applyFill="1" applyBorder="1" applyAlignment="1">
      <alignment horizontal="center" vertical="center"/>
    </xf>
    <xf numFmtId="0" fontId="17" fillId="7" borderId="32" xfId="0" applyFont="1" applyFill="1" applyBorder="1" applyAlignment="1">
      <alignment horizontal="center" vertical="center"/>
    </xf>
    <xf numFmtId="0" fontId="17" fillId="7" borderId="34" xfId="0" applyFont="1" applyFill="1" applyBorder="1" applyAlignment="1">
      <alignment horizontal="center" vertical="center"/>
    </xf>
    <xf numFmtId="0" fontId="17" fillId="7" borderId="31" xfId="0" applyFont="1" applyFill="1" applyBorder="1" applyAlignment="1">
      <alignment horizontal="center" vertical="center"/>
    </xf>
    <xf numFmtId="0" fontId="17" fillId="7" borderId="33" xfId="0" applyFont="1" applyFill="1" applyBorder="1" applyAlignment="1">
      <alignment horizontal="center"/>
    </xf>
    <xf numFmtId="0" fontId="17" fillId="7" borderId="15" xfId="0" applyFont="1" applyFill="1" applyBorder="1" applyAlignment="1">
      <alignment horizontal="center"/>
    </xf>
    <xf numFmtId="0" fontId="17" fillId="7" borderId="16" xfId="0" applyFont="1" applyFill="1" applyBorder="1" applyAlignment="1">
      <alignment horizontal="center"/>
    </xf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JP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3" Type="http://schemas.openxmlformats.org/officeDocument/2006/relationships/image" Target="../media/image13.JPG"/><Relationship Id="rId7" Type="http://schemas.openxmlformats.org/officeDocument/2006/relationships/image" Target="../media/image17.png"/><Relationship Id="rId2" Type="http://schemas.openxmlformats.org/officeDocument/2006/relationships/image" Target="../media/image12.JPG"/><Relationship Id="rId1" Type="http://schemas.openxmlformats.org/officeDocument/2006/relationships/image" Target="../media/image11.JPG"/><Relationship Id="rId6" Type="http://schemas.openxmlformats.org/officeDocument/2006/relationships/image" Target="../media/image16.JPG"/><Relationship Id="rId5" Type="http://schemas.openxmlformats.org/officeDocument/2006/relationships/image" Target="../media/image15.JPG"/><Relationship Id="rId4" Type="http://schemas.openxmlformats.org/officeDocument/2006/relationships/image" Target="../media/image14.JP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3" Type="http://schemas.openxmlformats.org/officeDocument/2006/relationships/image" Target="../media/image13.JPG"/><Relationship Id="rId7" Type="http://schemas.openxmlformats.org/officeDocument/2006/relationships/image" Target="../media/image17.png"/><Relationship Id="rId2" Type="http://schemas.openxmlformats.org/officeDocument/2006/relationships/image" Target="../media/image12.JPG"/><Relationship Id="rId1" Type="http://schemas.openxmlformats.org/officeDocument/2006/relationships/image" Target="../media/image11.JPG"/><Relationship Id="rId6" Type="http://schemas.openxmlformats.org/officeDocument/2006/relationships/image" Target="../media/image16.JPG"/><Relationship Id="rId5" Type="http://schemas.openxmlformats.org/officeDocument/2006/relationships/image" Target="../media/image15.JPG"/><Relationship Id="rId4" Type="http://schemas.openxmlformats.org/officeDocument/2006/relationships/image" Target="../media/image14.JP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3" Type="http://schemas.openxmlformats.org/officeDocument/2006/relationships/image" Target="../media/image13.JPG"/><Relationship Id="rId7" Type="http://schemas.openxmlformats.org/officeDocument/2006/relationships/image" Target="../media/image17.png"/><Relationship Id="rId2" Type="http://schemas.openxmlformats.org/officeDocument/2006/relationships/image" Target="../media/image12.JPG"/><Relationship Id="rId1" Type="http://schemas.openxmlformats.org/officeDocument/2006/relationships/image" Target="../media/image11.JPG"/><Relationship Id="rId6" Type="http://schemas.openxmlformats.org/officeDocument/2006/relationships/image" Target="../media/image16.JPG"/><Relationship Id="rId5" Type="http://schemas.openxmlformats.org/officeDocument/2006/relationships/image" Target="../media/image15.JPG"/><Relationship Id="rId4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35964</xdr:colOff>
      <xdr:row>24</xdr:row>
      <xdr:rowOff>27212</xdr:rowOff>
    </xdr:from>
    <xdr:to>
      <xdr:col>9</xdr:col>
      <xdr:colOff>761999</xdr:colOff>
      <xdr:row>48</xdr:row>
      <xdr:rowOff>30967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F88EE48-E262-BDD3-110D-5BBC2E854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964" y="4646837"/>
          <a:ext cx="6822035" cy="4575755"/>
        </a:xfrm>
        <a:prstGeom prst="rect">
          <a:avLst/>
        </a:prstGeom>
      </xdr:spPr>
    </xdr:pic>
    <xdr:clientData/>
  </xdr:twoCellAnchor>
  <xdr:twoCellAnchor editAs="oneCell">
    <xdr:from>
      <xdr:col>1</xdr:col>
      <xdr:colOff>28913</xdr:colOff>
      <xdr:row>88</xdr:row>
      <xdr:rowOff>12970</xdr:rowOff>
    </xdr:from>
    <xdr:to>
      <xdr:col>10</xdr:col>
      <xdr:colOff>39999</xdr:colOff>
      <xdr:row>108</xdr:row>
      <xdr:rowOff>71438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0151A2-3C13-9963-A20E-55BFB5AD8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913" y="16824595"/>
          <a:ext cx="6869086" cy="3868468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</xdr:colOff>
      <xdr:row>46</xdr:row>
      <xdr:rowOff>158644</xdr:rowOff>
    </xdr:from>
    <xdr:to>
      <xdr:col>10</xdr:col>
      <xdr:colOff>52800</xdr:colOff>
      <xdr:row>66</xdr:row>
      <xdr:rowOff>178593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A308A9A-812C-5D18-01F7-0DF6A8B6C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812" y="8969269"/>
          <a:ext cx="6886988" cy="3829949"/>
        </a:xfrm>
        <a:prstGeom prst="rect">
          <a:avLst/>
        </a:prstGeom>
      </xdr:spPr>
    </xdr:pic>
    <xdr:clientData/>
  </xdr:twoCellAnchor>
  <xdr:twoCellAnchor editAs="oneCell">
    <xdr:from>
      <xdr:col>1</xdr:col>
      <xdr:colOff>32083</xdr:colOff>
      <xdr:row>66</xdr:row>
      <xdr:rowOff>188796</xdr:rowOff>
    </xdr:from>
    <xdr:to>
      <xdr:col>9</xdr:col>
      <xdr:colOff>739276</xdr:colOff>
      <xdr:row>87</xdr:row>
      <xdr:rowOff>11905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4B4C84B-81EF-4B4E-A6E3-8B116FBDA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083" y="12809421"/>
          <a:ext cx="6803193" cy="3823609"/>
        </a:xfrm>
        <a:prstGeom prst="rect">
          <a:avLst/>
        </a:prstGeom>
      </xdr:spPr>
    </xdr:pic>
    <xdr:clientData/>
  </xdr:twoCellAnchor>
  <xdr:twoCellAnchor editAs="oneCell">
    <xdr:from>
      <xdr:col>1</xdr:col>
      <xdr:colOff>36406</xdr:colOff>
      <xdr:row>108</xdr:row>
      <xdr:rowOff>130966</xdr:rowOff>
    </xdr:from>
    <xdr:to>
      <xdr:col>9</xdr:col>
      <xdr:colOff>738187</xdr:colOff>
      <xdr:row>127</xdr:row>
      <xdr:rowOff>49677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845C33D-0970-4AE9-8628-D4A22FEAD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406" y="20752591"/>
          <a:ext cx="6797781" cy="3538211"/>
        </a:xfrm>
        <a:prstGeom prst="rect">
          <a:avLst/>
        </a:prstGeom>
      </xdr:spPr>
    </xdr:pic>
    <xdr:clientData/>
  </xdr:twoCellAnchor>
  <xdr:twoCellAnchor editAs="oneCell">
    <xdr:from>
      <xdr:col>1</xdr:col>
      <xdr:colOff>33670</xdr:colOff>
      <xdr:row>5</xdr:row>
      <xdr:rowOff>161583</xdr:rowOff>
    </xdr:from>
    <xdr:to>
      <xdr:col>10</xdr:col>
      <xdr:colOff>23812</xdr:colOff>
      <xdr:row>25</xdr:row>
      <xdr:rowOff>82870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62F65B4-3A28-B483-27C6-FAC72C096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670" y="1161708"/>
          <a:ext cx="6848142" cy="37312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12</xdr:col>
      <xdr:colOff>152400</xdr:colOff>
      <xdr:row>31</xdr:row>
      <xdr:rowOff>38100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F692A66-AEEF-9D81-B0C7-27BAFC494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809625"/>
          <a:ext cx="7772400" cy="518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16</xdr:row>
      <xdr:rowOff>19050</xdr:rowOff>
    </xdr:from>
    <xdr:to>
      <xdr:col>8</xdr:col>
      <xdr:colOff>0</xdr:colOff>
      <xdr:row>43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88CF0B-D7A4-7747-26ED-E6E93E4EA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3067050"/>
          <a:ext cx="5353050" cy="5229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742950</xdr:colOff>
      <xdr:row>2</xdr:row>
      <xdr:rowOff>47624</xdr:rowOff>
    </xdr:from>
    <xdr:to>
      <xdr:col>12</xdr:col>
      <xdr:colOff>285750</xdr:colOff>
      <xdr:row>34</xdr:row>
      <xdr:rowOff>79948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FE92538-E05E-E47F-675D-B14046633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581024"/>
          <a:ext cx="4876800" cy="6137849"/>
        </a:xfrm>
        <a:prstGeom prst="rect">
          <a:avLst/>
        </a:prstGeom>
      </xdr:spPr>
    </xdr:pic>
    <xdr:clientData/>
  </xdr:twoCellAnchor>
  <xdr:twoCellAnchor editAs="oneCell">
    <xdr:from>
      <xdr:col>0</xdr:col>
      <xdr:colOff>442912</xdr:colOff>
      <xdr:row>13</xdr:row>
      <xdr:rowOff>104775</xdr:rowOff>
    </xdr:from>
    <xdr:to>
      <xdr:col>5</xdr:col>
      <xdr:colOff>466726</xdr:colOff>
      <xdr:row>31</xdr:row>
      <xdr:rowOff>158751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D2413A-6999-435F-38A7-D5D81DE7D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912" y="2743200"/>
          <a:ext cx="5224464" cy="34829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1402</xdr:colOff>
      <xdr:row>69</xdr:row>
      <xdr:rowOff>15906</xdr:rowOff>
    </xdr:from>
    <xdr:to>
      <xdr:col>19</xdr:col>
      <xdr:colOff>639577</xdr:colOff>
      <xdr:row>82</xdr:row>
      <xdr:rowOff>1345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2DECF0-6AFC-4316-9D59-6DEC0C6A8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1727" y="14160531"/>
          <a:ext cx="5972175" cy="2642913"/>
        </a:xfrm>
        <a:prstGeom prst="rect">
          <a:avLst/>
        </a:prstGeom>
      </xdr:spPr>
    </xdr:pic>
    <xdr:clientData/>
  </xdr:twoCellAnchor>
  <xdr:twoCellAnchor editAs="oneCell">
    <xdr:from>
      <xdr:col>21</xdr:col>
      <xdr:colOff>217715</xdr:colOff>
      <xdr:row>9</xdr:row>
      <xdr:rowOff>136070</xdr:rowOff>
    </xdr:from>
    <xdr:to>
      <xdr:col>29</xdr:col>
      <xdr:colOff>217715</xdr:colOff>
      <xdr:row>43</xdr:row>
      <xdr:rowOff>84340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CC16E20-DCCF-43B1-B2E8-420A21B32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6040" y="2012495"/>
          <a:ext cx="6096000" cy="7015820"/>
        </a:xfrm>
        <a:prstGeom prst="rect">
          <a:avLst/>
        </a:prstGeom>
      </xdr:spPr>
    </xdr:pic>
    <xdr:clientData/>
  </xdr:twoCellAnchor>
  <xdr:twoCellAnchor editAs="oneCell">
    <xdr:from>
      <xdr:col>12</xdr:col>
      <xdr:colOff>97199</xdr:colOff>
      <xdr:row>93</xdr:row>
      <xdr:rowOff>26381</xdr:rowOff>
    </xdr:from>
    <xdr:to>
      <xdr:col>18</xdr:col>
      <xdr:colOff>354373</xdr:colOff>
      <xdr:row>117</xdr:row>
      <xdr:rowOff>95553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E2B7AAD-A8A4-463D-8BD4-F2039FC92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7524" y="19143056"/>
          <a:ext cx="4829174" cy="5243628"/>
        </a:xfrm>
        <a:prstGeom prst="rect">
          <a:avLst/>
        </a:prstGeom>
      </xdr:spPr>
    </xdr:pic>
    <xdr:clientData/>
  </xdr:twoCellAnchor>
  <xdr:twoCellAnchor editAs="oneCell">
    <xdr:from>
      <xdr:col>12</xdr:col>
      <xdr:colOff>62062</xdr:colOff>
      <xdr:row>85</xdr:row>
      <xdr:rowOff>201540</xdr:rowOff>
    </xdr:from>
    <xdr:to>
      <xdr:col>18</xdr:col>
      <xdr:colOff>693092</xdr:colOff>
      <xdr:row>92</xdr:row>
      <xdr:rowOff>218789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7261931-5326-43E3-AB01-48031A7A4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387" y="17641815"/>
          <a:ext cx="5203030" cy="1524579"/>
        </a:xfrm>
        <a:prstGeom prst="rect">
          <a:avLst/>
        </a:prstGeom>
      </xdr:spPr>
    </xdr:pic>
    <xdr:clientData/>
  </xdr:twoCellAnchor>
  <xdr:twoCellAnchor editAs="oneCell">
    <xdr:from>
      <xdr:col>12</xdr:col>
      <xdr:colOff>21166</xdr:colOff>
      <xdr:row>41</xdr:row>
      <xdr:rowOff>72385</xdr:rowOff>
    </xdr:from>
    <xdr:to>
      <xdr:col>19</xdr:col>
      <xdr:colOff>459316</xdr:colOff>
      <xdr:row>67</xdr:row>
      <xdr:rowOff>125301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E2BB24F-E1BD-4533-AF1D-799BC6F69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1491" y="8625835"/>
          <a:ext cx="5772150" cy="5208322"/>
        </a:xfrm>
        <a:prstGeom prst="rect">
          <a:avLst/>
        </a:prstGeom>
      </xdr:spPr>
    </xdr:pic>
    <xdr:clientData/>
  </xdr:twoCellAnchor>
  <xdr:twoCellAnchor editAs="oneCell">
    <xdr:from>
      <xdr:col>12</xdr:col>
      <xdr:colOff>27214</xdr:colOff>
      <xdr:row>9</xdr:row>
      <xdr:rowOff>136072</xdr:rowOff>
    </xdr:from>
    <xdr:to>
      <xdr:col>21</xdr:col>
      <xdr:colOff>74839</xdr:colOff>
      <xdr:row>33</xdr:row>
      <xdr:rowOff>59872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9002880-ECEB-4B92-9236-91BC81693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539" y="2012497"/>
          <a:ext cx="6905625" cy="49911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1324</xdr:colOff>
      <xdr:row>123</xdr:row>
      <xdr:rowOff>2645</xdr:rowOff>
    </xdr:from>
    <xdr:to>
      <xdr:col>20</xdr:col>
      <xdr:colOff>221280</xdr:colOff>
      <xdr:row>141</xdr:row>
      <xdr:rowOff>12630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78CED06-0B77-424B-9327-65DDA0585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1649" y="25605845"/>
          <a:ext cx="6315956" cy="4086685"/>
        </a:xfrm>
        <a:prstGeom prst="rect">
          <a:avLst/>
        </a:prstGeom>
      </xdr:spPr>
    </xdr:pic>
    <xdr:clientData/>
  </xdr:twoCellAnchor>
  <xdr:twoCellAnchor editAs="oneCell">
    <xdr:from>
      <xdr:col>11</xdr:col>
      <xdr:colOff>171795</xdr:colOff>
      <xdr:row>143</xdr:row>
      <xdr:rowOff>197305</xdr:rowOff>
    </xdr:from>
    <xdr:to>
      <xdr:col>20</xdr:col>
      <xdr:colOff>391858</xdr:colOff>
      <xdr:row>161</xdr:row>
      <xdr:rowOff>47102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3B1A67A-0212-4545-9E47-7B9651E60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9259" y="30840591"/>
          <a:ext cx="7078063" cy="3571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1402</xdr:colOff>
      <xdr:row>69</xdr:row>
      <xdr:rowOff>15906</xdr:rowOff>
    </xdr:from>
    <xdr:to>
      <xdr:col>19</xdr:col>
      <xdr:colOff>639577</xdr:colOff>
      <xdr:row>81</xdr:row>
      <xdr:rowOff>210894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B8069F-4CD7-4BC5-68E9-3C91E3EA9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8871" y="14172437"/>
          <a:ext cx="5972175" cy="2659582"/>
        </a:xfrm>
        <a:prstGeom prst="rect">
          <a:avLst/>
        </a:prstGeom>
      </xdr:spPr>
    </xdr:pic>
    <xdr:clientData/>
  </xdr:twoCellAnchor>
  <xdr:twoCellAnchor editAs="oneCell">
    <xdr:from>
      <xdr:col>21</xdr:col>
      <xdr:colOff>217715</xdr:colOff>
      <xdr:row>9</xdr:row>
      <xdr:rowOff>136070</xdr:rowOff>
    </xdr:from>
    <xdr:to>
      <xdr:col>29</xdr:col>
      <xdr:colOff>217715</xdr:colOff>
      <xdr:row>43</xdr:row>
      <xdr:rowOff>84340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2847BB8-ACD5-6B37-658D-FC8B01775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85822" y="2013856"/>
          <a:ext cx="6096000" cy="7112430"/>
        </a:xfrm>
        <a:prstGeom prst="rect">
          <a:avLst/>
        </a:prstGeom>
      </xdr:spPr>
    </xdr:pic>
    <xdr:clientData/>
  </xdr:twoCellAnchor>
  <xdr:twoCellAnchor editAs="oneCell">
    <xdr:from>
      <xdr:col>12</xdr:col>
      <xdr:colOff>97199</xdr:colOff>
      <xdr:row>93</xdr:row>
      <xdr:rowOff>26381</xdr:rowOff>
    </xdr:from>
    <xdr:to>
      <xdr:col>18</xdr:col>
      <xdr:colOff>354373</xdr:colOff>
      <xdr:row>117</xdr:row>
      <xdr:rowOff>107459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2EA0D62-F2AA-BFD9-54A2-2D70FE962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4668" y="19159725"/>
          <a:ext cx="4829174" cy="5272203"/>
        </a:xfrm>
        <a:prstGeom prst="rect">
          <a:avLst/>
        </a:prstGeom>
      </xdr:spPr>
    </xdr:pic>
    <xdr:clientData/>
  </xdr:twoCellAnchor>
  <xdr:twoCellAnchor editAs="oneCell">
    <xdr:from>
      <xdr:col>12</xdr:col>
      <xdr:colOff>62062</xdr:colOff>
      <xdr:row>85</xdr:row>
      <xdr:rowOff>201540</xdr:rowOff>
    </xdr:from>
    <xdr:to>
      <xdr:col>18</xdr:col>
      <xdr:colOff>693092</xdr:colOff>
      <xdr:row>93</xdr:row>
      <xdr:rowOff>49719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357CCA-1122-75F4-7141-9AEF777CC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9531" y="17644196"/>
          <a:ext cx="5203030" cy="1538867"/>
        </a:xfrm>
        <a:prstGeom prst="rect">
          <a:avLst/>
        </a:prstGeom>
      </xdr:spPr>
    </xdr:pic>
    <xdr:clientData/>
  </xdr:twoCellAnchor>
  <xdr:twoCellAnchor editAs="oneCell">
    <xdr:from>
      <xdr:col>12</xdr:col>
      <xdr:colOff>21166</xdr:colOff>
      <xdr:row>41</xdr:row>
      <xdr:rowOff>72385</xdr:rowOff>
    </xdr:from>
    <xdr:to>
      <xdr:col>19</xdr:col>
      <xdr:colOff>459316</xdr:colOff>
      <xdr:row>67</xdr:row>
      <xdr:rowOff>137207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7382D7-4E61-DB41-890F-1B00D2174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8635" y="8609166"/>
          <a:ext cx="5772150" cy="5232135"/>
        </a:xfrm>
        <a:prstGeom prst="rect">
          <a:avLst/>
        </a:prstGeom>
      </xdr:spPr>
    </xdr:pic>
    <xdr:clientData/>
  </xdr:twoCellAnchor>
  <xdr:twoCellAnchor editAs="oneCell">
    <xdr:from>
      <xdr:col>12</xdr:col>
      <xdr:colOff>27214</xdr:colOff>
      <xdr:row>9</xdr:row>
      <xdr:rowOff>136072</xdr:rowOff>
    </xdr:from>
    <xdr:to>
      <xdr:col>21</xdr:col>
      <xdr:colOff>74839</xdr:colOff>
      <xdr:row>33</xdr:row>
      <xdr:rowOff>59872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F6A9448-50E5-CC8C-3ACE-AC4F984ED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7321" y="2013858"/>
          <a:ext cx="6905625" cy="50673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1324</xdr:colOff>
      <xdr:row>123</xdr:row>
      <xdr:rowOff>2645</xdr:rowOff>
    </xdr:from>
    <xdr:to>
      <xdr:col>20</xdr:col>
      <xdr:colOff>221280</xdr:colOff>
      <xdr:row>140</xdr:row>
      <xdr:rowOff>179318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F87D6E0-020D-98B0-C1C3-84033C89A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8793" y="25601083"/>
          <a:ext cx="6315956" cy="4105735"/>
        </a:xfrm>
        <a:prstGeom prst="rect">
          <a:avLst/>
        </a:prstGeom>
      </xdr:spPr>
    </xdr:pic>
    <xdr:clientData/>
  </xdr:twoCellAnchor>
  <xdr:twoCellAnchor editAs="oneCell">
    <xdr:from>
      <xdr:col>11</xdr:col>
      <xdr:colOff>130974</xdr:colOff>
      <xdr:row>143</xdr:row>
      <xdr:rowOff>61234</xdr:rowOff>
    </xdr:from>
    <xdr:to>
      <xdr:col>20</xdr:col>
      <xdr:colOff>351037</xdr:colOff>
      <xdr:row>161</xdr:row>
      <xdr:rowOff>104933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116FCE0-EA6D-9F77-D058-688DECFA6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6443" y="30041172"/>
          <a:ext cx="7078063" cy="356794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1402</xdr:colOff>
      <xdr:row>69</xdr:row>
      <xdr:rowOff>15906</xdr:rowOff>
    </xdr:from>
    <xdr:to>
      <xdr:col>19</xdr:col>
      <xdr:colOff>639577</xdr:colOff>
      <xdr:row>82</xdr:row>
      <xdr:rowOff>1344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C403E1-85BF-403C-BC2E-12F30514F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1727" y="14160531"/>
          <a:ext cx="5972175" cy="2642913"/>
        </a:xfrm>
        <a:prstGeom prst="rect">
          <a:avLst/>
        </a:prstGeom>
      </xdr:spPr>
    </xdr:pic>
    <xdr:clientData/>
  </xdr:twoCellAnchor>
  <xdr:twoCellAnchor editAs="oneCell">
    <xdr:from>
      <xdr:col>21</xdr:col>
      <xdr:colOff>217715</xdr:colOff>
      <xdr:row>9</xdr:row>
      <xdr:rowOff>136070</xdr:rowOff>
    </xdr:from>
    <xdr:to>
      <xdr:col>29</xdr:col>
      <xdr:colOff>217715</xdr:colOff>
      <xdr:row>43</xdr:row>
      <xdr:rowOff>84340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599A8C-F123-449D-8AFA-D6EE043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6040" y="2012495"/>
          <a:ext cx="6096000" cy="7015820"/>
        </a:xfrm>
        <a:prstGeom prst="rect">
          <a:avLst/>
        </a:prstGeom>
      </xdr:spPr>
    </xdr:pic>
    <xdr:clientData/>
  </xdr:twoCellAnchor>
  <xdr:twoCellAnchor editAs="oneCell">
    <xdr:from>
      <xdr:col>12</xdr:col>
      <xdr:colOff>97199</xdr:colOff>
      <xdr:row>93</xdr:row>
      <xdr:rowOff>26381</xdr:rowOff>
    </xdr:from>
    <xdr:to>
      <xdr:col>18</xdr:col>
      <xdr:colOff>354373</xdr:colOff>
      <xdr:row>117</xdr:row>
      <xdr:rowOff>107459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48A3CB-DC2A-4396-AA7C-5B3B52D20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7524" y="19143056"/>
          <a:ext cx="4829174" cy="5243628"/>
        </a:xfrm>
        <a:prstGeom prst="rect">
          <a:avLst/>
        </a:prstGeom>
      </xdr:spPr>
    </xdr:pic>
    <xdr:clientData/>
  </xdr:twoCellAnchor>
  <xdr:twoCellAnchor editAs="oneCell">
    <xdr:from>
      <xdr:col>12</xdr:col>
      <xdr:colOff>62062</xdr:colOff>
      <xdr:row>85</xdr:row>
      <xdr:rowOff>201540</xdr:rowOff>
    </xdr:from>
    <xdr:to>
      <xdr:col>18</xdr:col>
      <xdr:colOff>693092</xdr:colOff>
      <xdr:row>93</xdr:row>
      <xdr:rowOff>49719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F163FD1-A926-4E7F-A143-BD9D99D38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387" y="17641815"/>
          <a:ext cx="5203030" cy="1524579"/>
        </a:xfrm>
        <a:prstGeom prst="rect">
          <a:avLst/>
        </a:prstGeom>
      </xdr:spPr>
    </xdr:pic>
    <xdr:clientData/>
  </xdr:twoCellAnchor>
  <xdr:twoCellAnchor editAs="oneCell">
    <xdr:from>
      <xdr:col>12</xdr:col>
      <xdr:colOff>21166</xdr:colOff>
      <xdr:row>41</xdr:row>
      <xdr:rowOff>72385</xdr:rowOff>
    </xdr:from>
    <xdr:to>
      <xdr:col>19</xdr:col>
      <xdr:colOff>459316</xdr:colOff>
      <xdr:row>67</xdr:row>
      <xdr:rowOff>137207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3321059-3D19-4BD2-BA0C-D281AF972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1491" y="8625835"/>
          <a:ext cx="5772150" cy="5208322"/>
        </a:xfrm>
        <a:prstGeom prst="rect">
          <a:avLst/>
        </a:prstGeom>
      </xdr:spPr>
    </xdr:pic>
    <xdr:clientData/>
  </xdr:twoCellAnchor>
  <xdr:twoCellAnchor editAs="oneCell">
    <xdr:from>
      <xdr:col>12</xdr:col>
      <xdr:colOff>27214</xdr:colOff>
      <xdr:row>9</xdr:row>
      <xdr:rowOff>136072</xdr:rowOff>
    </xdr:from>
    <xdr:to>
      <xdr:col>21</xdr:col>
      <xdr:colOff>74839</xdr:colOff>
      <xdr:row>33</xdr:row>
      <xdr:rowOff>59872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FE800CF-7C2B-4D74-9E69-49B26B171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539" y="2012497"/>
          <a:ext cx="6905625" cy="49911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1324</xdr:colOff>
      <xdr:row>123</xdr:row>
      <xdr:rowOff>2645</xdr:rowOff>
    </xdr:from>
    <xdr:to>
      <xdr:col>20</xdr:col>
      <xdr:colOff>221280</xdr:colOff>
      <xdr:row>141</xdr:row>
      <xdr:rowOff>60255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23A06F9-3FC3-4A60-950F-B42E21888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1649" y="25605845"/>
          <a:ext cx="6315956" cy="4086685"/>
        </a:xfrm>
        <a:prstGeom prst="rect">
          <a:avLst/>
        </a:prstGeom>
      </xdr:spPr>
    </xdr:pic>
    <xdr:clientData/>
  </xdr:twoCellAnchor>
  <xdr:twoCellAnchor editAs="oneCell">
    <xdr:from>
      <xdr:col>11</xdr:col>
      <xdr:colOff>130974</xdr:colOff>
      <xdr:row>143</xdr:row>
      <xdr:rowOff>61234</xdr:rowOff>
    </xdr:from>
    <xdr:to>
      <xdr:col>20</xdr:col>
      <xdr:colOff>351037</xdr:colOff>
      <xdr:row>161</xdr:row>
      <xdr:rowOff>116839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A83B503-F66C-46B9-B1E4-4DE4A9632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9299" y="30141184"/>
          <a:ext cx="7078063" cy="357033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imss.gob.mx/tramites/imss02025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onasami/documentos/clasificacion-de-los-municipios-por-area-geografica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onasami/documentos/clasificacion-de-los-municipios-por-area-geografic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D2027-0D6D-474A-BBE7-EA5FDE278A8A}">
  <dimension ref="B2:B23"/>
  <sheetViews>
    <sheetView topLeftCell="A3" zoomScale="85" zoomScaleNormal="85" workbookViewId="0">
      <selection activeCell="B21" sqref="B21"/>
    </sheetView>
  </sheetViews>
  <sheetFormatPr baseColWidth="10" defaultRowHeight="15" x14ac:dyDescent="0.25"/>
  <sheetData>
    <row r="2" spans="2:2" ht="18.75" x14ac:dyDescent="0.3">
      <c r="B2" s="167" t="s">
        <v>291</v>
      </c>
    </row>
    <row r="4" spans="2:2" x14ac:dyDescent="0.25">
      <c r="B4" s="58" t="s">
        <v>349</v>
      </c>
    </row>
    <row r="5" spans="2:2" x14ac:dyDescent="0.25">
      <c r="B5" s="377" t="s">
        <v>278</v>
      </c>
    </row>
    <row r="6" spans="2:2" x14ac:dyDescent="0.25">
      <c r="B6" s="58" t="s">
        <v>350</v>
      </c>
    </row>
    <row r="7" spans="2:2" x14ac:dyDescent="0.25">
      <c r="B7" s="377" t="s">
        <v>358</v>
      </c>
    </row>
    <row r="8" spans="2:2" x14ac:dyDescent="0.25">
      <c r="B8" s="58" t="s">
        <v>351</v>
      </c>
    </row>
    <row r="9" spans="2:2" x14ac:dyDescent="0.25">
      <c r="B9" s="377" t="s">
        <v>359</v>
      </c>
    </row>
    <row r="10" spans="2:2" x14ac:dyDescent="0.25">
      <c r="B10" s="58" t="s">
        <v>352</v>
      </c>
    </row>
    <row r="11" spans="2:2" x14ac:dyDescent="0.25">
      <c r="B11" s="377" t="s">
        <v>359</v>
      </c>
    </row>
    <row r="12" spans="2:2" x14ac:dyDescent="0.25">
      <c r="B12" s="58" t="s">
        <v>353</v>
      </c>
    </row>
    <row r="13" spans="2:2" x14ac:dyDescent="0.25">
      <c r="B13" s="378">
        <v>6000</v>
      </c>
    </row>
    <row r="14" spans="2:2" x14ac:dyDescent="0.25">
      <c r="B14" s="58" t="s">
        <v>354</v>
      </c>
    </row>
    <row r="15" spans="2:2" x14ac:dyDescent="0.25">
      <c r="B15" s="379">
        <v>60</v>
      </c>
    </row>
    <row r="16" spans="2:2" x14ac:dyDescent="0.25">
      <c r="B16" s="58" t="s">
        <v>355</v>
      </c>
    </row>
    <row r="17" spans="2:2" x14ac:dyDescent="0.25">
      <c r="B17" s="377">
        <v>2</v>
      </c>
    </row>
    <row r="18" spans="2:2" x14ac:dyDescent="0.25">
      <c r="B18" s="58" t="s">
        <v>337</v>
      </c>
    </row>
    <row r="19" spans="2:2" x14ac:dyDescent="0.25">
      <c r="B19" s="378">
        <v>139.94999999999999</v>
      </c>
    </row>
    <row r="20" spans="2:2" x14ac:dyDescent="0.25">
      <c r="B20" s="58" t="s">
        <v>356</v>
      </c>
    </row>
    <row r="21" spans="2:2" x14ac:dyDescent="0.25">
      <c r="B21" s="378">
        <v>419.88</v>
      </c>
    </row>
    <row r="22" spans="2:2" x14ac:dyDescent="0.25">
      <c r="B22" s="58" t="s">
        <v>345</v>
      </c>
    </row>
    <row r="23" spans="2:2" x14ac:dyDescent="0.25">
      <c r="B23" s="377">
        <v>2040</v>
      </c>
    </row>
  </sheetData>
  <sheetProtection algorithmName="SHA-512" hashValue="yVPezPocUf/SsiLdQBZH09CIHwedzIekwd01S5PHGkK6CQGld0iVstB7/lMMH8zMUj6fHWynP0O04kJv+lWytA==" saltValue="bc2VceNUCujuL37LJdFigg==" spinCount="100000" sheet="1" objects="1" scenarios="1" select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16973-E3FD-41A1-ADB8-9A4FB6AD5F95}">
  <dimension ref="A2:A15"/>
  <sheetViews>
    <sheetView workbookViewId="0">
      <selection activeCell="K9" sqref="K9"/>
    </sheetView>
  </sheetViews>
  <sheetFormatPr baseColWidth="10" defaultRowHeight="15" x14ac:dyDescent="0.25"/>
  <sheetData>
    <row r="2" spans="1:1" ht="21" x14ac:dyDescent="0.35">
      <c r="A2" s="380" t="s">
        <v>366</v>
      </c>
    </row>
    <row r="4" spans="1:1" x14ac:dyDescent="0.25">
      <c r="A4" t="s">
        <v>345</v>
      </c>
    </row>
    <row r="5" spans="1:1" x14ac:dyDescent="0.25">
      <c r="A5" t="s">
        <v>367</v>
      </c>
    </row>
    <row r="6" spans="1:1" x14ac:dyDescent="0.25">
      <c r="A6" t="s">
        <v>375</v>
      </c>
    </row>
    <row r="7" spans="1:1" x14ac:dyDescent="0.25">
      <c r="A7" t="s">
        <v>373</v>
      </c>
    </row>
    <row r="8" spans="1:1" x14ac:dyDescent="0.25">
      <c r="A8" t="s">
        <v>376</v>
      </c>
    </row>
    <row r="9" spans="1:1" x14ac:dyDescent="0.25">
      <c r="A9" t="s">
        <v>368</v>
      </c>
    </row>
    <row r="10" spans="1:1" x14ac:dyDescent="0.25">
      <c r="A10" t="s">
        <v>369</v>
      </c>
    </row>
    <row r="11" spans="1:1" x14ac:dyDescent="0.25">
      <c r="A11" t="s">
        <v>370</v>
      </c>
    </row>
    <row r="12" spans="1:1" x14ac:dyDescent="0.25">
      <c r="A12" t="s">
        <v>371</v>
      </c>
    </row>
    <row r="13" spans="1:1" x14ac:dyDescent="0.25">
      <c r="A13" t="s">
        <v>372</v>
      </c>
    </row>
    <row r="14" spans="1:1" x14ac:dyDescent="0.25">
      <c r="A14" t="s">
        <v>374</v>
      </c>
    </row>
    <row r="15" spans="1:1" x14ac:dyDescent="0.25">
      <c r="A15" t="s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038A2-40A1-41CB-9610-47947F1D27AB}">
  <dimension ref="B2:B5"/>
  <sheetViews>
    <sheetView topLeftCell="A111" zoomScaleNormal="100" workbookViewId="0">
      <selection activeCell="G3" sqref="G3"/>
    </sheetView>
  </sheetViews>
  <sheetFormatPr baseColWidth="10" defaultRowHeight="15" x14ac:dyDescent="0.25"/>
  <sheetData>
    <row r="2" spans="2:2" ht="18.75" x14ac:dyDescent="0.3">
      <c r="B2" s="167" t="s">
        <v>292</v>
      </c>
    </row>
    <row r="4" spans="2:2" x14ac:dyDescent="0.25">
      <c r="B4" s="58" t="s">
        <v>347</v>
      </c>
    </row>
    <row r="5" spans="2:2" x14ac:dyDescent="0.25">
      <c r="B5" s="326" t="s">
        <v>293</v>
      </c>
    </row>
  </sheetData>
  <hyperlinks>
    <hyperlink ref="B5" r:id="rId1" xr:uid="{23B85ACE-83C1-4F5D-BDE2-1A46AEDEA0C0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8CD3-61D0-4897-A9F5-A7335F78C01C}">
  <dimension ref="C2"/>
  <sheetViews>
    <sheetView topLeftCell="A6" workbookViewId="0">
      <selection activeCell="N15" sqref="N15"/>
    </sheetView>
  </sheetViews>
  <sheetFormatPr baseColWidth="10" defaultRowHeight="15" x14ac:dyDescent="0.25"/>
  <sheetData>
    <row r="2" spans="3:3" ht="18.75" x14ac:dyDescent="0.3">
      <c r="C2" s="167" t="s">
        <v>346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7871D-53A9-485C-B217-CCF780B344C0}">
  <dimension ref="B2:B16"/>
  <sheetViews>
    <sheetView topLeftCell="A10" workbookViewId="0">
      <selection activeCell="K26" sqref="K26"/>
    </sheetView>
  </sheetViews>
  <sheetFormatPr baseColWidth="10" defaultRowHeight="15" x14ac:dyDescent="0.25"/>
  <sheetData>
    <row r="2" spans="2:2" x14ac:dyDescent="0.25">
      <c r="B2" s="58" t="s">
        <v>126</v>
      </c>
    </row>
    <row r="4" spans="2:2" x14ac:dyDescent="0.25">
      <c r="B4" s="58" t="s">
        <v>122</v>
      </c>
    </row>
    <row r="5" spans="2:2" x14ac:dyDescent="0.25">
      <c r="B5" s="58" t="s">
        <v>160</v>
      </c>
    </row>
    <row r="6" spans="2:2" x14ac:dyDescent="0.25">
      <c r="B6" s="58" t="s">
        <v>207</v>
      </c>
    </row>
    <row r="7" spans="2:2" x14ac:dyDescent="0.25">
      <c r="B7" s="58"/>
    </row>
    <row r="8" spans="2:2" x14ac:dyDescent="0.25">
      <c r="B8" s="58" t="s">
        <v>161</v>
      </c>
    </row>
    <row r="9" spans="2:2" x14ac:dyDescent="0.25">
      <c r="B9" s="58" t="s">
        <v>162</v>
      </c>
    </row>
    <row r="10" spans="2:2" x14ac:dyDescent="0.25">
      <c r="B10" s="58"/>
    </row>
    <row r="11" spans="2:2" x14ac:dyDescent="0.25">
      <c r="B11" s="58" t="s">
        <v>123</v>
      </c>
    </row>
    <row r="12" spans="2:2" x14ac:dyDescent="0.25">
      <c r="B12" s="58" t="s">
        <v>124</v>
      </c>
    </row>
    <row r="13" spans="2:2" x14ac:dyDescent="0.25">
      <c r="B13" s="58" t="s">
        <v>125</v>
      </c>
    </row>
    <row r="16" spans="2:2" x14ac:dyDescent="0.25">
      <c r="B16" s="58" t="s">
        <v>163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180A7-990E-44A3-95BE-FE63FBEDDA64}">
  <dimension ref="B1:H45"/>
  <sheetViews>
    <sheetView topLeftCell="A18" workbookViewId="0">
      <selection activeCell="E3" sqref="E3"/>
    </sheetView>
  </sheetViews>
  <sheetFormatPr baseColWidth="10" defaultRowHeight="15" x14ac:dyDescent="0.25"/>
  <cols>
    <col min="2" max="2" width="24.42578125" customWidth="1"/>
    <col min="3" max="3" width="12.5703125" customWidth="1"/>
    <col min="4" max="4" width="18.140625" customWidth="1"/>
  </cols>
  <sheetData>
    <row r="1" spans="2:8" ht="26.25" x14ac:dyDescent="0.4">
      <c r="B1" s="141" t="s">
        <v>99</v>
      </c>
    </row>
    <row r="2" spans="2:8" ht="15.75" thickBot="1" x14ac:dyDescent="0.3">
      <c r="E2" s="58" t="s">
        <v>169</v>
      </c>
    </row>
    <row r="3" spans="2:8" x14ac:dyDescent="0.25">
      <c r="B3" s="142" t="s">
        <v>100</v>
      </c>
      <c r="C3" s="143"/>
      <c r="D3" s="143"/>
      <c r="E3" s="376">
        <v>2040</v>
      </c>
      <c r="H3" s="58"/>
    </row>
    <row r="4" spans="2:8" x14ac:dyDescent="0.25">
      <c r="B4" s="144" t="s">
        <v>101</v>
      </c>
      <c r="C4" s="145"/>
      <c r="D4" s="146" t="s">
        <v>105</v>
      </c>
      <c r="E4" s="163">
        <f>E3/4</f>
        <v>510</v>
      </c>
    </row>
    <row r="5" spans="2:8" x14ac:dyDescent="0.25">
      <c r="B5" s="144" t="s">
        <v>102</v>
      </c>
      <c r="C5" s="145"/>
      <c r="D5" s="146" t="s">
        <v>139</v>
      </c>
      <c r="E5" s="163">
        <f>E4*7</f>
        <v>3570</v>
      </c>
    </row>
    <row r="6" spans="2:8" x14ac:dyDescent="0.25">
      <c r="B6" s="144" t="s">
        <v>103</v>
      </c>
      <c r="C6" s="145"/>
      <c r="D6" s="146" t="s">
        <v>106</v>
      </c>
      <c r="E6" s="164">
        <f>E5/30</f>
        <v>119</v>
      </c>
    </row>
    <row r="7" spans="2:8" ht="15.75" thickBot="1" x14ac:dyDescent="0.3">
      <c r="B7" s="147" t="s">
        <v>104</v>
      </c>
      <c r="C7" s="148"/>
      <c r="D7" s="149" t="s">
        <v>107</v>
      </c>
      <c r="E7" s="165">
        <f>E6/12</f>
        <v>9.9166666666666661</v>
      </c>
    </row>
    <row r="9" spans="2:8" x14ac:dyDescent="0.25">
      <c r="B9" s="58" t="s">
        <v>108</v>
      </c>
    </row>
    <row r="10" spans="2:8" x14ac:dyDescent="0.25">
      <c r="B10" s="58" t="s">
        <v>109</v>
      </c>
    </row>
    <row r="11" spans="2:8" x14ac:dyDescent="0.25">
      <c r="B11" s="58" t="s">
        <v>127</v>
      </c>
    </row>
    <row r="12" spans="2:8" x14ac:dyDescent="0.25">
      <c r="B12" s="58" t="s">
        <v>128</v>
      </c>
    </row>
    <row r="13" spans="2:8" x14ac:dyDescent="0.25">
      <c r="B13" s="58" t="s">
        <v>112</v>
      </c>
    </row>
    <row r="33" spans="2:2" x14ac:dyDescent="0.25">
      <c r="B33" s="58" t="s">
        <v>135</v>
      </c>
    </row>
    <row r="34" spans="2:2" x14ac:dyDescent="0.25">
      <c r="B34" s="58" t="s">
        <v>129</v>
      </c>
    </row>
    <row r="36" spans="2:2" x14ac:dyDescent="0.25">
      <c r="B36" s="58" t="s">
        <v>136</v>
      </c>
    </row>
    <row r="37" spans="2:2" x14ac:dyDescent="0.25">
      <c r="B37" s="58" t="s">
        <v>130</v>
      </c>
    </row>
    <row r="39" spans="2:2" x14ac:dyDescent="0.25">
      <c r="B39" s="58" t="s">
        <v>137</v>
      </c>
    </row>
    <row r="40" spans="2:2" x14ac:dyDescent="0.25">
      <c r="B40" s="58" t="s">
        <v>131</v>
      </c>
    </row>
    <row r="42" spans="2:2" x14ac:dyDescent="0.25">
      <c r="B42" s="58" t="s">
        <v>138</v>
      </c>
    </row>
    <row r="43" spans="2:2" x14ac:dyDescent="0.25">
      <c r="B43" s="58" t="s">
        <v>132</v>
      </c>
    </row>
    <row r="44" spans="2:2" x14ac:dyDescent="0.25">
      <c r="B44" s="58" t="s">
        <v>133</v>
      </c>
    </row>
    <row r="45" spans="2:2" x14ac:dyDescent="0.25">
      <c r="B45" s="58" t="s">
        <v>134</v>
      </c>
    </row>
  </sheetData>
  <sheetProtection algorithmName="SHA-512" hashValue="00XUF059KIC4RYwc50Zty8rj68tV3IO4ETX+Fhz1JPntQeqmsow19Wk1P879ohhYHaYJ7KITLyqimGuz7AqyBw==" saltValue="2o/4vVGeu5TG/DhyqIwckg==" spinCount="100000" sheet="1" objects="1" scenarios="1" selectLockedCells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C3057-3B47-4250-8D45-E379E73A49A6}">
  <dimension ref="A1:B192"/>
  <sheetViews>
    <sheetView workbookViewId="0">
      <selection activeCell="I15" sqref="I15"/>
    </sheetView>
  </sheetViews>
  <sheetFormatPr baseColWidth="10" defaultRowHeight="15" x14ac:dyDescent="0.25"/>
  <cols>
    <col min="1" max="1" width="18.5703125" customWidth="1"/>
  </cols>
  <sheetData>
    <row r="1" spans="1:2" ht="21" x14ac:dyDescent="0.35">
      <c r="A1" s="324" t="s">
        <v>290</v>
      </c>
    </row>
    <row r="2" spans="1:2" ht="23.25" x14ac:dyDescent="0.25">
      <c r="A2" s="322" t="s">
        <v>238</v>
      </c>
    </row>
    <row r="3" spans="1:2" x14ac:dyDescent="0.25">
      <c r="A3" t="s">
        <v>239</v>
      </c>
    </row>
    <row r="4" spans="1:2" x14ac:dyDescent="0.25">
      <c r="A4" s="58" t="s">
        <v>332</v>
      </c>
      <c r="B4" s="326" t="s">
        <v>333</v>
      </c>
    </row>
    <row r="5" spans="1:2" x14ac:dyDescent="0.25">
      <c r="A5" t="s">
        <v>364</v>
      </c>
    </row>
    <row r="6" spans="1:2" x14ac:dyDescent="0.25">
      <c r="A6" t="s">
        <v>289</v>
      </c>
    </row>
    <row r="8" spans="1:2" ht="18" x14ac:dyDescent="0.25">
      <c r="A8" s="166" t="s">
        <v>240</v>
      </c>
    </row>
    <row r="9" spans="1:2" x14ac:dyDescent="0.25">
      <c r="A9" s="323"/>
    </row>
    <row r="10" spans="1:2" x14ac:dyDescent="0.25">
      <c r="A10" s="323" t="s">
        <v>241</v>
      </c>
    </row>
    <row r="11" spans="1:2" x14ac:dyDescent="0.25">
      <c r="A11" s="323"/>
    </row>
    <row r="12" spans="1:2" x14ac:dyDescent="0.25">
      <c r="A12" s="323" t="s">
        <v>242</v>
      </c>
    </row>
    <row r="13" spans="1:2" x14ac:dyDescent="0.25">
      <c r="A13" s="323"/>
    </row>
    <row r="14" spans="1:2" x14ac:dyDescent="0.25">
      <c r="A14" s="323" t="s">
        <v>243</v>
      </c>
    </row>
    <row r="15" spans="1:2" x14ac:dyDescent="0.25">
      <c r="A15" s="323"/>
    </row>
    <row r="16" spans="1:2" x14ac:dyDescent="0.25">
      <c r="A16" s="323" t="s">
        <v>244</v>
      </c>
    </row>
    <row r="17" spans="1:1" x14ac:dyDescent="0.25">
      <c r="A17" s="323"/>
    </row>
    <row r="18" spans="1:1" x14ac:dyDescent="0.25">
      <c r="A18" s="323" t="s">
        <v>245</v>
      </c>
    </row>
    <row r="20" spans="1:1" ht="18" x14ac:dyDescent="0.25">
      <c r="A20" s="166" t="s">
        <v>246</v>
      </c>
    </row>
    <row r="21" spans="1:1" x14ac:dyDescent="0.25">
      <c r="A21" s="323"/>
    </row>
    <row r="22" spans="1:1" x14ac:dyDescent="0.25">
      <c r="A22" s="323" t="s">
        <v>247</v>
      </c>
    </row>
    <row r="23" spans="1:1" x14ac:dyDescent="0.25">
      <c r="A23" s="323"/>
    </row>
    <row r="24" spans="1:1" x14ac:dyDescent="0.25">
      <c r="A24" s="323" t="s">
        <v>248</v>
      </c>
    </row>
    <row r="25" spans="1:1" x14ac:dyDescent="0.25">
      <c r="A25" s="323"/>
    </row>
    <row r="26" spans="1:1" x14ac:dyDescent="0.25">
      <c r="A26" s="323" t="s">
        <v>249</v>
      </c>
    </row>
    <row r="27" spans="1:1" x14ac:dyDescent="0.25">
      <c r="A27" s="323"/>
    </row>
    <row r="28" spans="1:1" x14ac:dyDescent="0.25">
      <c r="A28" s="323" t="s">
        <v>250</v>
      </c>
    </row>
    <row r="29" spans="1:1" x14ac:dyDescent="0.25">
      <c r="A29" s="323"/>
    </row>
    <row r="30" spans="1:1" x14ac:dyDescent="0.25">
      <c r="A30" s="323" t="s">
        <v>251</v>
      </c>
    </row>
    <row r="31" spans="1:1" x14ac:dyDescent="0.25">
      <c r="A31" s="323"/>
    </row>
    <row r="32" spans="1:1" x14ac:dyDescent="0.25">
      <c r="A32" s="323" t="s">
        <v>252</v>
      </c>
    </row>
    <row r="33" spans="1:1" x14ac:dyDescent="0.25">
      <c r="A33" s="323"/>
    </row>
    <row r="34" spans="1:1" x14ac:dyDescent="0.25">
      <c r="A34" s="323" t="s">
        <v>253</v>
      </c>
    </row>
    <row r="35" spans="1:1" x14ac:dyDescent="0.25">
      <c r="A35" s="323"/>
    </row>
    <row r="36" spans="1:1" x14ac:dyDescent="0.25">
      <c r="A36" s="323" t="s">
        <v>254</v>
      </c>
    </row>
    <row r="37" spans="1:1" x14ac:dyDescent="0.25">
      <c r="A37" s="323"/>
    </row>
    <row r="38" spans="1:1" x14ac:dyDescent="0.25">
      <c r="A38" s="323" t="s">
        <v>255</v>
      </c>
    </row>
    <row r="39" spans="1:1" x14ac:dyDescent="0.25">
      <c r="A39" s="323"/>
    </row>
    <row r="40" spans="1:1" x14ac:dyDescent="0.25">
      <c r="A40" s="323" t="s">
        <v>256</v>
      </c>
    </row>
    <row r="41" spans="1:1" x14ac:dyDescent="0.25">
      <c r="A41" s="323"/>
    </row>
    <row r="42" spans="1:1" x14ac:dyDescent="0.25">
      <c r="A42" s="323" t="s">
        <v>257</v>
      </c>
    </row>
    <row r="44" spans="1:1" ht="18" x14ac:dyDescent="0.25">
      <c r="A44" s="166" t="s">
        <v>258</v>
      </c>
    </row>
    <row r="45" spans="1:1" x14ac:dyDescent="0.25">
      <c r="A45" s="323"/>
    </row>
    <row r="46" spans="1:1" x14ac:dyDescent="0.25">
      <c r="A46" s="323" t="s">
        <v>259</v>
      </c>
    </row>
    <row r="47" spans="1:1" x14ac:dyDescent="0.25">
      <c r="A47" s="323"/>
    </row>
    <row r="48" spans="1:1" x14ac:dyDescent="0.25">
      <c r="A48" s="323" t="s">
        <v>260</v>
      </c>
    </row>
    <row r="49" spans="1:1" x14ac:dyDescent="0.25">
      <c r="A49" s="323"/>
    </row>
    <row r="50" spans="1:1" x14ac:dyDescent="0.25">
      <c r="A50" s="323" t="s">
        <v>261</v>
      </c>
    </row>
    <row r="51" spans="1:1" x14ac:dyDescent="0.25">
      <c r="A51" s="323"/>
    </row>
    <row r="52" spans="1:1" x14ac:dyDescent="0.25">
      <c r="A52" s="323" t="s">
        <v>262</v>
      </c>
    </row>
    <row r="53" spans="1:1" x14ac:dyDescent="0.25">
      <c r="A53" s="323"/>
    </row>
    <row r="54" spans="1:1" x14ac:dyDescent="0.25">
      <c r="A54" s="323" t="s">
        <v>263</v>
      </c>
    </row>
    <row r="55" spans="1:1" x14ac:dyDescent="0.25">
      <c r="A55" s="323"/>
    </row>
    <row r="56" spans="1:1" x14ac:dyDescent="0.25">
      <c r="A56" s="323" t="s">
        <v>264</v>
      </c>
    </row>
    <row r="57" spans="1:1" x14ac:dyDescent="0.25">
      <c r="A57" s="323"/>
    </row>
    <row r="58" spans="1:1" x14ac:dyDescent="0.25">
      <c r="A58" s="323" t="s">
        <v>265</v>
      </c>
    </row>
    <row r="59" spans="1:1" x14ac:dyDescent="0.25">
      <c r="A59" s="323"/>
    </row>
    <row r="60" spans="1:1" x14ac:dyDescent="0.25">
      <c r="A60" s="323" t="s">
        <v>266</v>
      </c>
    </row>
    <row r="62" spans="1:1" ht="18" x14ac:dyDescent="0.25">
      <c r="A62" s="166" t="s">
        <v>267</v>
      </c>
    </row>
    <row r="63" spans="1:1" x14ac:dyDescent="0.25">
      <c r="A63" s="323"/>
    </row>
    <row r="64" spans="1:1" x14ac:dyDescent="0.25">
      <c r="A64" s="323" t="s">
        <v>268</v>
      </c>
    </row>
    <row r="65" spans="1:1" x14ac:dyDescent="0.25">
      <c r="A65" s="323"/>
    </row>
    <row r="66" spans="1:1" x14ac:dyDescent="0.25">
      <c r="A66" s="323" t="s">
        <v>269</v>
      </c>
    </row>
    <row r="67" spans="1:1" x14ac:dyDescent="0.25">
      <c r="A67" s="323"/>
    </row>
    <row r="68" spans="1:1" x14ac:dyDescent="0.25">
      <c r="A68" s="323" t="s">
        <v>270</v>
      </c>
    </row>
    <row r="69" spans="1:1" x14ac:dyDescent="0.25">
      <c r="A69" s="323"/>
    </row>
    <row r="70" spans="1:1" x14ac:dyDescent="0.25">
      <c r="A70" s="323" t="s">
        <v>271</v>
      </c>
    </row>
    <row r="71" spans="1:1" x14ac:dyDescent="0.25">
      <c r="A71" s="323"/>
    </row>
    <row r="72" spans="1:1" x14ac:dyDescent="0.25">
      <c r="A72" s="323" t="s">
        <v>272</v>
      </c>
    </row>
    <row r="73" spans="1:1" x14ac:dyDescent="0.25">
      <c r="A73" s="323"/>
    </row>
    <row r="74" spans="1:1" x14ac:dyDescent="0.25">
      <c r="A74" s="323" t="s">
        <v>273</v>
      </c>
    </row>
    <row r="75" spans="1:1" x14ac:dyDescent="0.25">
      <c r="A75" s="323"/>
    </row>
    <row r="76" spans="1:1" x14ac:dyDescent="0.25">
      <c r="A76" s="323" t="s">
        <v>274</v>
      </c>
    </row>
    <row r="77" spans="1:1" x14ac:dyDescent="0.25">
      <c r="A77" s="323"/>
    </row>
    <row r="78" spans="1:1" x14ac:dyDescent="0.25">
      <c r="A78" s="323" t="s">
        <v>275</v>
      </c>
    </row>
    <row r="80" spans="1:1" ht="18" x14ac:dyDescent="0.25">
      <c r="A80" s="166" t="s">
        <v>276</v>
      </c>
    </row>
    <row r="81" spans="1:1" x14ac:dyDescent="0.25">
      <c r="A81" s="323"/>
    </row>
    <row r="82" spans="1:1" x14ac:dyDescent="0.25">
      <c r="A82" s="323" t="s">
        <v>277</v>
      </c>
    </row>
    <row r="84" spans="1:1" ht="18" x14ac:dyDescent="0.25">
      <c r="A84" s="166" t="s">
        <v>278</v>
      </c>
    </row>
    <row r="85" spans="1:1" x14ac:dyDescent="0.25">
      <c r="A85" s="323"/>
    </row>
    <row r="86" spans="1:1" x14ac:dyDescent="0.25">
      <c r="A86" s="323" t="s">
        <v>279</v>
      </c>
    </row>
    <row r="87" spans="1:1" x14ac:dyDescent="0.25">
      <c r="A87" s="323"/>
    </row>
    <row r="88" spans="1:1" x14ac:dyDescent="0.25">
      <c r="A88" s="323" t="s">
        <v>274</v>
      </c>
    </row>
    <row r="89" spans="1:1" x14ac:dyDescent="0.25">
      <c r="A89" s="323"/>
    </row>
    <row r="90" spans="1:1" x14ac:dyDescent="0.25">
      <c r="A90" s="323" t="s">
        <v>280</v>
      </c>
    </row>
    <row r="91" spans="1:1" x14ac:dyDescent="0.25">
      <c r="A91" s="323"/>
    </row>
    <row r="92" spans="1:1" x14ac:dyDescent="0.25">
      <c r="A92" s="323" t="s">
        <v>281</v>
      </c>
    </row>
    <row r="93" spans="1:1" x14ac:dyDescent="0.25">
      <c r="A93" s="323"/>
    </row>
    <row r="94" spans="1:1" x14ac:dyDescent="0.25">
      <c r="A94" s="323" t="s">
        <v>282</v>
      </c>
    </row>
    <row r="95" spans="1:1" x14ac:dyDescent="0.25">
      <c r="A95" s="323"/>
    </row>
    <row r="96" spans="1:1" x14ac:dyDescent="0.25">
      <c r="A96" s="323" t="s">
        <v>283</v>
      </c>
    </row>
    <row r="97" spans="1:2" x14ac:dyDescent="0.25">
      <c r="A97" s="323"/>
    </row>
    <row r="98" spans="1:2" x14ac:dyDescent="0.25">
      <c r="A98" s="323" t="s">
        <v>284</v>
      </c>
    </row>
    <row r="99" spans="1:2" x14ac:dyDescent="0.25">
      <c r="A99" s="323"/>
    </row>
    <row r="100" spans="1:2" x14ac:dyDescent="0.25">
      <c r="A100" s="323" t="s">
        <v>285</v>
      </c>
    </row>
    <row r="101" spans="1:2" x14ac:dyDescent="0.25">
      <c r="A101" s="323"/>
    </row>
    <row r="102" spans="1:2" x14ac:dyDescent="0.25">
      <c r="A102" s="323" t="s">
        <v>286</v>
      </c>
    </row>
    <row r="103" spans="1:2" x14ac:dyDescent="0.25">
      <c r="A103" s="323"/>
    </row>
    <row r="104" spans="1:2" x14ac:dyDescent="0.25">
      <c r="A104" s="323" t="s">
        <v>287</v>
      </c>
    </row>
    <row r="108" spans="1:2" x14ac:dyDescent="0.25">
      <c r="A108" t="s">
        <v>288</v>
      </c>
    </row>
    <row r="109" spans="1:2" x14ac:dyDescent="0.25">
      <c r="A109" t="s">
        <v>289</v>
      </c>
    </row>
    <row r="112" spans="1:2" ht="23.25" x14ac:dyDescent="0.35">
      <c r="B112" s="327" t="s">
        <v>294</v>
      </c>
    </row>
    <row r="113" spans="1:1" ht="23.25" x14ac:dyDescent="0.25">
      <c r="A113" s="322" t="s">
        <v>295</v>
      </c>
    </row>
    <row r="115" spans="1:1" ht="18" x14ac:dyDescent="0.25">
      <c r="A115" s="166" t="s">
        <v>296</v>
      </c>
    </row>
    <row r="117" spans="1:1" x14ac:dyDescent="0.25">
      <c r="A117" s="58" t="s">
        <v>297</v>
      </c>
    </row>
    <row r="118" spans="1:1" x14ac:dyDescent="0.25">
      <c r="A118" s="323"/>
    </row>
    <row r="119" spans="1:1" x14ac:dyDescent="0.25">
      <c r="A119" s="328" t="s">
        <v>298</v>
      </c>
    </row>
    <row r="121" spans="1:1" x14ac:dyDescent="0.25">
      <c r="A121" t="s">
        <v>299</v>
      </c>
    </row>
    <row r="122" spans="1:1" x14ac:dyDescent="0.25">
      <c r="A122" t="s">
        <v>300</v>
      </c>
    </row>
    <row r="126" spans="1:1" ht="23.25" x14ac:dyDescent="0.25">
      <c r="A126" s="322" t="s">
        <v>301</v>
      </c>
    </row>
    <row r="128" spans="1:1" ht="18" x14ac:dyDescent="0.25">
      <c r="A128" s="166" t="s">
        <v>302</v>
      </c>
    </row>
    <row r="130" spans="1:1" ht="15.75" x14ac:dyDescent="0.25">
      <c r="A130" s="36" t="s">
        <v>303</v>
      </c>
    </row>
    <row r="132" spans="1:1" x14ac:dyDescent="0.25">
      <c r="A132" t="s">
        <v>304</v>
      </c>
    </row>
    <row r="134" spans="1:1" ht="15.75" x14ac:dyDescent="0.25">
      <c r="A134" s="36" t="s">
        <v>305</v>
      </c>
    </row>
    <row r="136" spans="1:1" x14ac:dyDescent="0.25">
      <c r="A136" t="s">
        <v>306</v>
      </c>
    </row>
    <row r="138" spans="1:1" ht="15.75" x14ac:dyDescent="0.25">
      <c r="A138" s="36" t="s">
        <v>307</v>
      </c>
    </row>
    <row r="139" spans="1:1" x14ac:dyDescent="0.25">
      <c r="A139" s="323"/>
    </row>
    <row r="140" spans="1:1" x14ac:dyDescent="0.25">
      <c r="A140" s="328" t="s">
        <v>308</v>
      </c>
    </row>
    <row r="142" spans="1:1" x14ac:dyDescent="0.25">
      <c r="A142" t="s">
        <v>309</v>
      </c>
    </row>
    <row r="144" spans="1:1" ht="15.75" x14ac:dyDescent="0.25">
      <c r="A144" s="36" t="s">
        <v>310</v>
      </c>
    </row>
    <row r="145" spans="1:1" x14ac:dyDescent="0.25">
      <c r="A145" s="323"/>
    </row>
    <row r="146" spans="1:1" x14ac:dyDescent="0.25">
      <c r="A146" s="328" t="s">
        <v>311</v>
      </c>
    </row>
    <row r="148" spans="1:1" x14ac:dyDescent="0.25">
      <c r="A148" t="s">
        <v>312</v>
      </c>
    </row>
    <row r="149" spans="1:1" x14ac:dyDescent="0.25">
      <c r="A149" t="s">
        <v>313</v>
      </c>
    </row>
    <row r="153" spans="1:1" ht="23.25" x14ac:dyDescent="0.25">
      <c r="A153" s="322" t="s">
        <v>314</v>
      </c>
    </row>
    <row r="155" spans="1:1" x14ac:dyDescent="0.25">
      <c r="A155" t="s">
        <v>315</v>
      </c>
    </row>
    <row r="157" spans="1:1" ht="18" x14ac:dyDescent="0.25">
      <c r="A157" s="166" t="s">
        <v>316</v>
      </c>
    </row>
    <row r="159" spans="1:1" x14ac:dyDescent="0.25">
      <c r="A159" s="58" t="s">
        <v>317</v>
      </c>
    </row>
    <row r="160" spans="1:1" x14ac:dyDescent="0.25">
      <c r="A160" t="s">
        <v>318</v>
      </c>
    </row>
    <row r="162" spans="1:1" x14ac:dyDescent="0.25">
      <c r="A162" t="s">
        <v>319</v>
      </c>
    </row>
    <row r="163" spans="1:1" x14ac:dyDescent="0.25">
      <c r="A163" s="323"/>
    </row>
    <row r="164" spans="1:1" x14ac:dyDescent="0.25">
      <c r="A164" s="323" t="s">
        <v>320</v>
      </c>
    </row>
    <row r="165" spans="1:1" x14ac:dyDescent="0.25">
      <c r="A165" s="323"/>
    </row>
    <row r="166" spans="1:1" x14ac:dyDescent="0.25">
      <c r="A166" s="323" t="s">
        <v>321</v>
      </c>
    </row>
    <row r="167" spans="1:1" x14ac:dyDescent="0.25">
      <c r="A167" s="323"/>
    </row>
    <row r="168" spans="1:1" x14ac:dyDescent="0.25">
      <c r="A168" s="323" t="s">
        <v>322</v>
      </c>
    </row>
    <row r="169" spans="1:1" x14ac:dyDescent="0.25">
      <c r="A169" s="323"/>
    </row>
    <row r="170" spans="1:1" x14ac:dyDescent="0.25">
      <c r="A170" s="323" t="s">
        <v>323</v>
      </c>
    </row>
    <row r="174" spans="1:1" ht="23.25" x14ac:dyDescent="0.25">
      <c r="A174" s="322" t="s">
        <v>324</v>
      </c>
    </row>
    <row r="176" spans="1:1" ht="18" x14ac:dyDescent="0.25">
      <c r="A176" s="166" t="s">
        <v>325</v>
      </c>
    </row>
    <row r="178" spans="1:1" x14ac:dyDescent="0.25">
      <c r="A178" t="s">
        <v>326</v>
      </c>
    </row>
    <row r="180" spans="1:1" x14ac:dyDescent="0.25">
      <c r="A180" t="s">
        <v>115</v>
      </c>
    </row>
    <row r="181" spans="1:1" x14ac:dyDescent="0.25">
      <c r="A181" s="323"/>
    </row>
    <row r="182" spans="1:1" x14ac:dyDescent="0.25">
      <c r="A182" s="323" t="s">
        <v>327</v>
      </c>
    </row>
    <row r="183" spans="1:1" x14ac:dyDescent="0.25">
      <c r="A183" s="323"/>
    </row>
    <row r="184" spans="1:1" x14ac:dyDescent="0.25">
      <c r="A184" s="323" t="s">
        <v>328</v>
      </c>
    </row>
    <row r="185" spans="1:1" x14ac:dyDescent="0.25">
      <c r="A185" s="323"/>
    </row>
    <row r="186" spans="1:1" x14ac:dyDescent="0.25">
      <c r="A186" s="323"/>
    </row>
    <row r="187" spans="1:1" x14ac:dyDescent="0.25">
      <c r="A187" s="329"/>
    </row>
    <row r="188" spans="1:1" x14ac:dyDescent="0.25">
      <c r="A188" s="329" t="s">
        <v>329</v>
      </c>
    </row>
    <row r="189" spans="1:1" x14ac:dyDescent="0.25">
      <c r="A189" s="329"/>
    </row>
    <row r="190" spans="1:1" x14ac:dyDescent="0.25">
      <c r="A190" s="329" t="s">
        <v>330</v>
      </c>
    </row>
    <row r="192" spans="1:1" x14ac:dyDescent="0.25">
      <c r="A192" t="s">
        <v>331</v>
      </c>
    </row>
  </sheetData>
  <sheetProtection algorithmName="SHA-512" hashValue="qcSyz4hmDGKTuLLCKH2W9U31L0Nk6sKVEAqtsg57qUOoYuqyW7OXpIum/sYQqivCBDNEI3poBHeypc0Z1tkKgA==" saltValue="J9I8h0badtJwMTL5YSn6yw==" spinCount="100000" sheet="1" objects="1" scenarios="1"/>
  <hyperlinks>
    <hyperlink ref="B4" r:id="rId1" xr:uid="{272E451E-A530-458D-BDB3-8A7E4452D496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70C0A-9B3A-4133-B72D-8E27DCD16D09}">
  <dimension ref="A1:B192"/>
  <sheetViews>
    <sheetView zoomScale="70" zoomScaleNormal="70" workbookViewId="0">
      <selection activeCell="H19" sqref="H19"/>
    </sheetView>
  </sheetViews>
  <sheetFormatPr baseColWidth="10" defaultRowHeight="15" x14ac:dyDescent="0.25"/>
  <cols>
    <col min="1" max="1" width="18.5703125" customWidth="1"/>
  </cols>
  <sheetData>
    <row r="1" spans="1:2" ht="21" x14ac:dyDescent="0.35">
      <c r="A1" s="324" t="s">
        <v>290</v>
      </c>
    </row>
    <row r="2" spans="1:2" ht="23.25" x14ac:dyDescent="0.25">
      <c r="A2" s="322" t="s">
        <v>238</v>
      </c>
    </row>
    <row r="3" spans="1:2" x14ac:dyDescent="0.25">
      <c r="A3" t="s">
        <v>239</v>
      </c>
    </row>
    <row r="4" spans="1:2" x14ac:dyDescent="0.25">
      <c r="A4" s="58" t="s">
        <v>332</v>
      </c>
      <c r="B4" s="326" t="s">
        <v>333</v>
      </c>
    </row>
    <row r="5" spans="1:2" x14ac:dyDescent="0.25">
      <c r="A5" t="s">
        <v>363</v>
      </c>
    </row>
    <row r="6" spans="1:2" x14ac:dyDescent="0.25">
      <c r="A6" t="s">
        <v>362</v>
      </c>
    </row>
    <row r="8" spans="1:2" ht="18" x14ac:dyDescent="0.25">
      <c r="A8" s="166" t="s">
        <v>240</v>
      </c>
    </row>
    <row r="9" spans="1:2" x14ac:dyDescent="0.25">
      <c r="A9" s="323"/>
    </row>
    <row r="10" spans="1:2" x14ac:dyDescent="0.25">
      <c r="A10" s="323" t="s">
        <v>241</v>
      </c>
    </row>
    <row r="11" spans="1:2" x14ac:dyDescent="0.25">
      <c r="A11" s="323"/>
    </row>
    <row r="12" spans="1:2" x14ac:dyDescent="0.25">
      <c r="A12" s="323" t="s">
        <v>242</v>
      </c>
    </row>
    <row r="13" spans="1:2" x14ac:dyDescent="0.25">
      <c r="A13" s="323"/>
    </row>
    <row r="14" spans="1:2" x14ac:dyDescent="0.25">
      <c r="A14" s="323" t="s">
        <v>243</v>
      </c>
    </row>
    <row r="15" spans="1:2" x14ac:dyDescent="0.25">
      <c r="A15" s="323"/>
    </row>
    <row r="16" spans="1:2" x14ac:dyDescent="0.25">
      <c r="A16" s="323" t="s">
        <v>244</v>
      </c>
    </row>
    <row r="17" spans="1:1" x14ac:dyDescent="0.25">
      <c r="A17" s="323"/>
    </row>
    <row r="18" spans="1:1" x14ac:dyDescent="0.25">
      <c r="A18" s="323" t="s">
        <v>245</v>
      </c>
    </row>
    <row r="20" spans="1:1" ht="18" x14ac:dyDescent="0.25">
      <c r="A20" s="166" t="s">
        <v>246</v>
      </c>
    </row>
    <row r="21" spans="1:1" x14ac:dyDescent="0.25">
      <c r="A21" s="323"/>
    </row>
    <row r="22" spans="1:1" x14ac:dyDescent="0.25">
      <c r="A22" s="323" t="s">
        <v>247</v>
      </c>
    </row>
    <row r="23" spans="1:1" x14ac:dyDescent="0.25">
      <c r="A23" s="323"/>
    </row>
    <row r="24" spans="1:1" x14ac:dyDescent="0.25">
      <c r="A24" s="323" t="s">
        <v>248</v>
      </c>
    </row>
    <row r="25" spans="1:1" x14ac:dyDescent="0.25">
      <c r="A25" s="323"/>
    </row>
    <row r="26" spans="1:1" x14ac:dyDescent="0.25">
      <c r="A26" s="323" t="s">
        <v>249</v>
      </c>
    </row>
    <row r="27" spans="1:1" x14ac:dyDescent="0.25">
      <c r="A27" s="323"/>
    </row>
    <row r="28" spans="1:1" x14ac:dyDescent="0.25">
      <c r="A28" s="323" t="s">
        <v>250</v>
      </c>
    </row>
    <row r="29" spans="1:1" x14ac:dyDescent="0.25">
      <c r="A29" s="323"/>
    </row>
    <row r="30" spans="1:1" x14ac:dyDescent="0.25">
      <c r="A30" s="323" t="s">
        <v>251</v>
      </c>
    </row>
    <row r="31" spans="1:1" x14ac:dyDescent="0.25">
      <c r="A31" s="323"/>
    </row>
    <row r="32" spans="1:1" x14ac:dyDescent="0.25">
      <c r="A32" s="323" t="s">
        <v>252</v>
      </c>
    </row>
    <row r="33" spans="1:1" x14ac:dyDescent="0.25">
      <c r="A33" s="323"/>
    </row>
    <row r="34" spans="1:1" x14ac:dyDescent="0.25">
      <c r="A34" s="323" t="s">
        <v>253</v>
      </c>
    </row>
    <row r="35" spans="1:1" x14ac:dyDescent="0.25">
      <c r="A35" s="323"/>
    </row>
    <row r="36" spans="1:1" x14ac:dyDescent="0.25">
      <c r="A36" s="323" t="s">
        <v>254</v>
      </c>
    </row>
    <row r="37" spans="1:1" x14ac:dyDescent="0.25">
      <c r="A37" s="323"/>
    </row>
    <row r="38" spans="1:1" x14ac:dyDescent="0.25">
      <c r="A38" s="323" t="s">
        <v>255</v>
      </c>
    </row>
    <row r="39" spans="1:1" x14ac:dyDescent="0.25">
      <c r="A39" s="323"/>
    </row>
    <row r="40" spans="1:1" x14ac:dyDescent="0.25">
      <c r="A40" s="323" t="s">
        <v>256</v>
      </c>
    </row>
    <row r="41" spans="1:1" x14ac:dyDescent="0.25">
      <c r="A41" s="323"/>
    </row>
    <row r="42" spans="1:1" x14ac:dyDescent="0.25">
      <c r="A42" s="323" t="s">
        <v>257</v>
      </c>
    </row>
    <row r="44" spans="1:1" ht="18" x14ac:dyDescent="0.25">
      <c r="A44" s="166" t="s">
        <v>258</v>
      </c>
    </row>
    <row r="45" spans="1:1" x14ac:dyDescent="0.25">
      <c r="A45" s="323"/>
    </row>
    <row r="46" spans="1:1" x14ac:dyDescent="0.25">
      <c r="A46" s="323" t="s">
        <v>259</v>
      </c>
    </row>
    <row r="47" spans="1:1" x14ac:dyDescent="0.25">
      <c r="A47" s="323"/>
    </row>
    <row r="48" spans="1:1" x14ac:dyDescent="0.25">
      <c r="A48" s="323" t="s">
        <v>260</v>
      </c>
    </row>
    <row r="49" spans="1:1" x14ac:dyDescent="0.25">
      <c r="A49" s="323"/>
    </row>
    <row r="50" spans="1:1" x14ac:dyDescent="0.25">
      <c r="A50" s="323" t="s">
        <v>261</v>
      </c>
    </row>
    <row r="51" spans="1:1" x14ac:dyDescent="0.25">
      <c r="A51" s="323"/>
    </row>
    <row r="52" spans="1:1" x14ac:dyDescent="0.25">
      <c r="A52" s="323" t="s">
        <v>262</v>
      </c>
    </row>
    <row r="53" spans="1:1" x14ac:dyDescent="0.25">
      <c r="A53" s="323"/>
    </row>
    <row r="54" spans="1:1" x14ac:dyDescent="0.25">
      <c r="A54" s="323" t="s">
        <v>263</v>
      </c>
    </row>
    <row r="55" spans="1:1" x14ac:dyDescent="0.25">
      <c r="A55" s="323"/>
    </row>
    <row r="56" spans="1:1" x14ac:dyDescent="0.25">
      <c r="A56" s="323" t="s">
        <v>264</v>
      </c>
    </row>
    <row r="57" spans="1:1" x14ac:dyDescent="0.25">
      <c r="A57" s="323"/>
    </row>
    <row r="58" spans="1:1" x14ac:dyDescent="0.25">
      <c r="A58" s="323" t="s">
        <v>265</v>
      </c>
    </row>
    <row r="59" spans="1:1" x14ac:dyDescent="0.25">
      <c r="A59" s="323"/>
    </row>
    <row r="60" spans="1:1" x14ac:dyDescent="0.25">
      <c r="A60" s="323" t="s">
        <v>266</v>
      </c>
    </row>
    <row r="62" spans="1:1" ht="18" x14ac:dyDescent="0.25">
      <c r="A62" s="166" t="s">
        <v>267</v>
      </c>
    </row>
    <row r="63" spans="1:1" x14ac:dyDescent="0.25">
      <c r="A63" s="323"/>
    </row>
    <row r="64" spans="1:1" x14ac:dyDescent="0.25">
      <c r="A64" s="323" t="s">
        <v>268</v>
      </c>
    </row>
    <row r="65" spans="1:1" x14ac:dyDescent="0.25">
      <c r="A65" s="323"/>
    </row>
    <row r="66" spans="1:1" x14ac:dyDescent="0.25">
      <c r="A66" s="323" t="s">
        <v>269</v>
      </c>
    </row>
    <row r="67" spans="1:1" x14ac:dyDescent="0.25">
      <c r="A67" s="323"/>
    </row>
    <row r="68" spans="1:1" x14ac:dyDescent="0.25">
      <c r="A68" s="323" t="s">
        <v>270</v>
      </c>
    </row>
    <row r="69" spans="1:1" x14ac:dyDescent="0.25">
      <c r="A69" s="323"/>
    </row>
    <row r="70" spans="1:1" x14ac:dyDescent="0.25">
      <c r="A70" s="323" t="s">
        <v>271</v>
      </c>
    </row>
    <row r="71" spans="1:1" x14ac:dyDescent="0.25">
      <c r="A71" s="323"/>
    </row>
    <row r="72" spans="1:1" x14ac:dyDescent="0.25">
      <c r="A72" s="323" t="s">
        <v>272</v>
      </c>
    </row>
    <row r="73" spans="1:1" x14ac:dyDescent="0.25">
      <c r="A73" s="323"/>
    </row>
    <row r="74" spans="1:1" x14ac:dyDescent="0.25">
      <c r="A74" s="323" t="s">
        <v>273</v>
      </c>
    </row>
    <row r="75" spans="1:1" x14ac:dyDescent="0.25">
      <c r="A75" s="323"/>
    </row>
    <row r="76" spans="1:1" x14ac:dyDescent="0.25">
      <c r="A76" s="323" t="s">
        <v>274</v>
      </c>
    </row>
    <row r="77" spans="1:1" x14ac:dyDescent="0.25">
      <c r="A77" s="323"/>
    </row>
    <row r="78" spans="1:1" x14ac:dyDescent="0.25">
      <c r="A78" s="323" t="s">
        <v>275</v>
      </c>
    </row>
    <row r="80" spans="1:1" ht="18" x14ac:dyDescent="0.25">
      <c r="A80" s="166" t="s">
        <v>276</v>
      </c>
    </row>
    <row r="81" spans="1:1" x14ac:dyDescent="0.25">
      <c r="A81" s="323"/>
    </row>
    <row r="82" spans="1:1" x14ac:dyDescent="0.25">
      <c r="A82" s="323" t="s">
        <v>277</v>
      </c>
    </row>
    <row r="84" spans="1:1" ht="18" x14ac:dyDescent="0.25">
      <c r="A84" s="166" t="s">
        <v>278</v>
      </c>
    </row>
    <row r="85" spans="1:1" x14ac:dyDescent="0.25">
      <c r="A85" s="323"/>
    </row>
    <row r="86" spans="1:1" x14ac:dyDescent="0.25">
      <c r="A86" s="323" t="s">
        <v>279</v>
      </c>
    </row>
    <row r="87" spans="1:1" x14ac:dyDescent="0.25">
      <c r="A87" s="323"/>
    </row>
    <row r="88" spans="1:1" x14ac:dyDescent="0.25">
      <c r="A88" s="323" t="s">
        <v>274</v>
      </c>
    </row>
    <row r="89" spans="1:1" x14ac:dyDescent="0.25">
      <c r="A89" s="323"/>
    </row>
    <row r="90" spans="1:1" x14ac:dyDescent="0.25">
      <c r="A90" s="323" t="s">
        <v>280</v>
      </c>
    </row>
    <row r="91" spans="1:1" x14ac:dyDescent="0.25">
      <c r="A91" s="323"/>
    </row>
    <row r="92" spans="1:1" x14ac:dyDescent="0.25">
      <c r="A92" s="323" t="s">
        <v>281</v>
      </c>
    </row>
    <row r="93" spans="1:1" x14ac:dyDescent="0.25">
      <c r="A93" s="323"/>
    </row>
    <row r="94" spans="1:1" x14ac:dyDescent="0.25">
      <c r="A94" s="323" t="s">
        <v>282</v>
      </c>
    </row>
    <row r="95" spans="1:1" x14ac:dyDescent="0.25">
      <c r="A95" s="323"/>
    </row>
    <row r="96" spans="1:1" x14ac:dyDescent="0.25">
      <c r="A96" s="323" t="s">
        <v>283</v>
      </c>
    </row>
    <row r="97" spans="1:2" x14ac:dyDescent="0.25">
      <c r="A97" s="323"/>
    </row>
    <row r="98" spans="1:2" x14ac:dyDescent="0.25">
      <c r="A98" s="323" t="s">
        <v>284</v>
      </c>
    </row>
    <row r="99" spans="1:2" x14ac:dyDescent="0.25">
      <c r="A99" s="323"/>
    </row>
    <row r="100" spans="1:2" x14ac:dyDescent="0.25">
      <c r="A100" s="323" t="s">
        <v>285</v>
      </c>
    </row>
    <row r="101" spans="1:2" x14ac:dyDescent="0.25">
      <c r="A101" s="323"/>
    </row>
    <row r="102" spans="1:2" x14ac:dyDescent="0.25">
      <c r="A102" s="323" t="s">
        <v>286</v>
      </c>
    </row>
    <row r="103" spans="1:2" x14ac:dyDescent="0.25">
      <c r="A103" s="323"/>
    </row>
    <row r="104" spans="1:2" x14ac:dyDescent="0.25">
      <c r="A104" s="323" t="s">
        <v>287</v>
      </c>
    </row>
    <row r="108" spans="1:2" x14ac:dyDescent="0.25">
      <c r="A108" t="s">
        <v>288</v>
      </c>
    </row>
    <row r="109" spans="1:2" x14ac:dyDescent="0.25">
      <c r="A109" t="s">
        <v>289</v>
      </c>
    </row>
    <row r="112" spans="1:2" ht="23.25" x14ac:dyDescent="0.35">
      <c r="B112" s="327" t="s">
        <v>294</v>
      </c>
    </row>
    <row r="113" spans="1:1" ht="23.25" x14ac:dyDescent="0.25">
      <c r="A113" s="322" t="s">
        <v>295</v>
      </c>
    </row>
    <row r="115" spans="1:1" ht="18" x14ac:dyDescent="0.25">
      <c r="A115" s="166" t="s">
        <v>296</v>
      </c>
    </row>
    <row r="117" spans="1:1" x14ac:dyDescent="0.25">
      <c r="A117" s="58" t="s">
        <v>297</v>
      </c>
    </row>
    <row r="118" spans="1:1" x14ac:dyDescent="0.25">
      <c r="A118" s="323"/>
    </row>
    <row r="119" spans="1:1" x14ac:dyDescent="0.25">
      <c r="A119" s="328" t="s">
        <v>298</v>
      </c>
    </row>
    <row r="121" spans="1:1" x14ac:dyDescent="0.25">
      <c r="A121" t="s">
        <v>299</v>
      </c>
    </row>
    <row r="122" spans="1:1" x14ac:dyDescent="0.25">
      <c r="A122" t="s">
        <v>300</v>
      </c>
    </row>
    <row r="126" spans="1:1" ht="23.25" x14ac:dyDescent="0.25">
      <c r="A126" s="322" t="s">
        <v>301</v>
      </c>
    </row>
    <row r="128" spans="1:1" ht="18" x14ac:dyDescent="0.25">
      <c r="A128" s="166" t="s">
        <v>302</v>
      </c>
    </row>
    <row r="130" spans="1:1" ht="15.75" x14ac:dyDescent="0.25">
      <c r="A130" s="36" t="s">
        <v>303</v>
      </c>
    </row>
    <row r="132" spans="1:1" x14ac:dyDescent="0.25">
      <c r="A132" t="s">
        <v>304</v>
      </c>
    </row>
    <row r="134" spans="1:1" ht="15.75" x14ac:dyDescent="0.25">
      <c r="A134" s="36" t="s">
        <v>305</v>
      </c>
    </row>
    <row r="136" spans="1:1" x14ac:dyDescent="0.25">
      <c r="A136" t="s">
        <v>306</v>
      </c>
    </row>
    <row r="138" spans="1:1" ht="15.75" x14ac:dyDescent="0.25">
      <c r="A138" s="36" t="s">
        <v>307</v>
      </c>
    </row>
    <row r="139" spans="1:1" x14ac:dyDescent="0.25">
      <c r="A139" s="323"/>
    </row>
    <row r="140" spans="1:1" x14ac:dyDescent="0.25">
      <c r="A140" s="328" t="s">
        <v>308</v>
      </c>
    </row>
    <row r="142" spans="1:1" x14ac:dyDescent="0.25">
      <c r="A142" t="s">
        <v>309</v>
      </c>
    </row>
    <row r="144" spans="1:1" ht="15.75" x14ac:dyDescent="0.25">
      <c r="A144" s="36" t="s">
        <v>310</v>
      </c>
    </row>
    <row r="145" spans="1:1" x14ac:dyDescent="0.25">
      <c r="A145" s="323"/>
    </row>
    <row r="146" spans="1:1" x14ac:dyDescent="0.25">
      <c r="A146" s="328" t="s">
        <v>311</v>
      </c>
    </row>
    <row r="148" spans="1:1" x14ac:dyDescent="0.25">
      <c r="A148" t="s">
        <v>312</v>
      </c>
    </row>
    <row r="149" spans="1:1" x14ac:dyDescent="0.25">
      <c r="A149" t="s">
        <v>313</v>
      </c>
    </row>
    <row r="153" spans="1:1" ht="23.25" x14ac:dyDescent="0.25">
      <c r="A153" s="322" t="s">
        <v>314</v>
      </c>
    </row>
    <row r="155" spans="1:1" x14ac:dyDescent="0.25">
      <c r="A155" t="s">
        <v>315</v>
      </c>
    </row>
    <row r="157" spans="1:1" ht="18" x14ac:dyDescent="0.25">
      <c r="A157" s="166" t="s">
        <v>316</v>
      </c>
    </row>
    <row r="159" spans="1:1" x14ac:dyDescent="0.25">
      <c r="A159" s="58" t="s">
        <v>317</v>
      </c>
    </row>
    <row r="160" spans="1:1" x14ac:dyDescent="0.25">
      <c r="A160" t="s">
        <v>318</v>
      </c>
    </row>
    <row r="162" spans="1:1" x14ac:dyDescent="0.25">
      <c r="A162" t="s">
        <v>319</v>
      </c>
    </row>
    <row r="163" spans="1:1" x14ac:dyDescent="0.25">
      <c r="A163" s="323"/>
    </row>
    <row r="164" spans="1:1" x14ac:dyDescent="0.25">
      <c r="A164" s="323" t="s">
        <v>320</v>
      </c>
    </row>
    <row r="165" spans="1:1" x14ac:dyDescent="0.25">
      <c r="A165" s="323"/>
    </row>
    <row r="166" spans="1:1" x14ac:dyDescent="0.25">
      <c r="A166" s="323" t="s">
        <v>321</v>
      </c>
    </row>
    <row r="167" spans="1:1" x14ac:dyDescent="0.25">
      <c r="A167" s="323"/>
    </row>
    <row r="168" spans="1:1" x14ac:dyDescent="0.25">
      <c r="A168" s="323" t="s">
        <v>322</v>
      </c>
    </row>
    <row r="169" spans="1:1" x14ac:dyDescent="0.25">
      <c r="A169" s="323"/>
    </row>
    <row r="170" spans="1:1" x14ac:dyDescent="0.25">
      <c r="A170" s="323" t="s">
        <v>323</v>
      </c>
    </row>
    <row r="174" spans="1:1" ht="23.25" x14ac:dyDescent="0.25">
      <c r="A174" s="322" t="s">
        <v>324</v>
      </c>
    </row>
    <row r="176" spans="1:1" ht="18" x14ac:dyDescent="0.25">
      <c r="A176" s="166" t="s">
        <v>325</v>
      </c>
    </row>
    <row r="178" spans="1:1" x14ac:dyDescent="0.25">
      <c r="A178" t="s">
        <v>326</v>
      </c>
    </row>
    <row r="180" spans="1:1" x14ac:dyDescent="0.25">
      <c r="A180" t="s">
        <v>115</v>
      </c>
    </row>
    <row r="181" spans="1:1" x14ac:dyDescent="0.25">
      <c r="A181" s="323"/>
    </row>
    <row r="182" spans="1:1" x14ac:dyDescent="0.25">
      <c r="A182" s="323" t="s">
        <v>327</v>
      </c>
    </row>
    <row r="183" spans="1:1" x14ac:dyDescent="0.25">
      <c r="A183" s="323"/>
    </row>
    <row r="184" spans="1:1" x14ac:dyDescent="0.25">
      <c r="A184" s="323" t="s">
        <v>328</v>
      </c>
    </row>
    <row r="185" spans="1:1" x14ac:dyDescent="0.25">
      <c r="A185" s="323"/>
    </row>
    <row r="186" spans="1:1" x14ac:dyDescent="0.25">
      <c r="A186" s="323"/>
    </row>
    <row r="187" spans="1:1" x14ac:dyDescent="0.25">
      <c r="A187" s="329"/>
    </row>
    <row r="188" spans="1:1" x14ac:dyDescent="0.25">
      <c r="A188" s="329" t="s">
        <v>329</v>
      </c>
    </row>
    <row r="189" spans="1:1" x14ac:dyDescent="0.25">
      <c r="A189" s="329"/>
    </row>
    <row r="190" spans="1:1" x14ac:dyDescent="0.25">
      <c r="A190" s="329" t="s">
        <v>330</v>
      </c>
    </row>
    <row r="192" spans="1:1" x14ac:dyDescent="0.25">
      <c r="A192" t="s">
        <v>331</v>
      </c>
    </row>
  </sheetData>
  <sheetProtection algorithmName="SHA-512" hashValue="3ijBX1o5CXpGgndMUyeGvoVI+1FVyXyhWsQCjyaE1/vCDL6OvnZYAOXJFB9BeyVsaC0ZDToNdR8KoN18TxmEJQ==" saltValue="YteKJ1v/+zVjEeM1+SdsWA==" spinCount="100000" sheet="1" objects="1" scenarios="1"/>
  <hyperlinks>
    <hyperlink ref="B4" r:id="rId1" xr:uid="{759BE3E1-6599-4599-92D3-F40D7D773AA2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DAFA0-AA70-40CD-8CEB-69DC6FAF0FE8}">
  <dimension ref="A1:S236"/>
  <sheetViews>
    <sheetView topLeftCell="I20" zoomScale="80" zoomScaleNormal="80" workbookViewId="0">
      <selection activeCell="Q41" sqref="Q41"/>
    </sheetView>
  </sheetViews>
  <sheetFormatPr baseColWidth="10" defaultColWidth="11.42578125" defaultRowHeight="15" x14ac:dyDescent="0.25"/>
  <cols>
    <col min="1" max="6" width="2.7109375" style="15" hidden="1" customWidth="1"/>
    <col min="7" max="7" width="17.7109375" style="15" hidden="1" customWidth="1"/>
    <col min="8" max="9" width="5.85546875" style="15" customWidth="1"/>
    <col min="10" max="10" width="20.7109375" style="15" customWidth="1"/>
    <col min="11" max="11" width="22.85546875" style="15" customWidth="1"/>
    <col min="12" max="12" width="23.7109375" style="15" customWidth="1"/>
    <col min="13" max="13" width="17" style="131" customWidth="1"/>
    <col min="14" max="14" width="3.7109375" style="131" customWidth="1"/>
    <col min="15" max="15" width="19.7109375" style="131" customWidth="1"/>
    <col min="16" max="16" width="18.7109375" style="131" customWidth="1"/>
    <col min="17" max="17" width="20" style="134" bestFit="1" customWidth="1"/>
    <col min="18" max="16384" width="11.42578125" style="15"/>
  </cols>
  <sheetData>
    <row r="1" spans="1:19" s="108" customFormat="1" ht="9.9499999999999993" customHeight="1" thickBot="1" x14ac:dyDescent="0.3">
      <c r="H1" s="108">
        <v>1</v>
      </c>
      <c r="I1" s="108">
        <v>1</v>
      </c>
      <c r="J1" s="109">
        <v>20</v>
      </c>
      <c r="K1" s="109">
        <v>20</v>
      </c>
      <c r="L1" s="109">
        <v>20</v>
      </c>
      <c r="M1" s="109">
        <v>20</v>
      </c>
      <c r="N1" s="109"/>
      <c r="O1" s="109"/>
      <c r="P1" s="109">
        <v>20</v>
      </c>
      <c r="Q1" s="109">
        <v>20</v>
      </c>
    </row>
    <row r="2" spans="1:19" s="110" customFormat="1" ht="69.95" hidden="1" customHeight="1" thickBot="1" x14ac:dyDescent="0.3">
      <c r="H2" s="111"/>
      <c r="I2" s="111"/>
      <c r="J2" s="405"/>
      <c r="K2" s="405"/>
      <c r="L2" s="405"/>
      <c r="M2" s="405"/>
      <c r="N2" s="405"/>
      <c r="O2" s="405"/>
      <c r="P2" s="405"/>
      <c r="Q2" s="406"/>
      <c r="R2" s="111"/>
    </row>
    <row r="3" spans="1:19" s="112" customFormat="1" ht="39.950000000000003" customHeight="1" thickTop="1" thickBot="1" x14ac:dyDescent="0.3">
      <c r="A3" s="407"/>
      <c r="B3" s="407"/>
      <c r="C3" s="407"/>
      <c r="D3" s="407"/>
      <c r="E3" s="407"/>
      <c r="F3" s="407"/>
      <c r="G3" s="407"/>
      <c r="J3" s="408" t="s">
        <v>95</v>
      </c>
      <c r="K3" s="409"/>
      <c r="L3" s="409"/>
      <c r="M3" s="409"/>
      <c r="N3" s="409"/>
      <c r="O3" s="409"/>
      <c r="P3" s="409"/>
      <c r="Q3" s="410"/>
    </row>
    <row r="4" spans="1:19" s="113" customFormat="1" ht="39.950000000000003" customHeight="1" thickTop="1" thickBot="1" x14ac:dyDescent="0.25">
      <c r="J4" s="150" t="s">
        <v>83</v>
      </c>
      <c r="K4" s="151" t="s">
        <v>84</v>
      </c>
      <c r="L4" s="152" t="s">
        <v>85</v>
      </c>
      <c r="M4" s="411" t="s">
        <v>86</v>
      </c>
      <c r="N4" s="412"/>
      <c r="O4" s="153" t="s">
        <v>93</v>
      </c>
      <c r="P4" s="153" t="s">
        <v>87</v>
      </c>
      <c r="Q4" s="154" t="s">
        <v>94</v>
      </c>
    </row>
    <row r="5" spans="1:19" s="112" customFormat="1" ht="15" customHeight="1" thickTop="1" thickBot="1" x14ac:dyDescent="0.3">
      <c r="J5" s="388">
        <v>46054</v>
      </c>
      <c r="K5" s="388">
        <v>46087</v>
      </c>
      <c r="L5" s="355">
        <v>2932.75</v>
      </c>
      <c r="M5" s="156">
        <f>+K5-J5</f>
        <v>33</v>
      </c>
      <c r="N5" s="157">
        <v>1</v>
      </c>
      <c r="O5" s="158">
        <f>M5+N5</f>
        <v>34</v>
      </c>
      <c r="P5" s="159">
        <f>O5/7</f>
        <v>4.8571428571428568</v>
      </c>
      <c r="Q5" s="160">
        <f>L5*O5</f>
        <v>99713.5</v>
      </c>
      <c r="S5" s="175" t="s">
        <v>140</v>
      </c>
    </row>
    <row r="6" spans="1:19" ht="15" customHeight="1" thickTop="1" thickBot="1" x14ac:dyDescent="0.3">
      <c r="J6" s="388">
        <v>45717</v>
      </c>
      <c r="K6" s="388">
        <v>46053</v>
      </c>
      <c r="L6" s="355">
        <v>2828.5</v>
      </c>
      <c r="M6" s="156">
        <f t="shared" ref="M6:M38" si="0">+K6-J6</f>
        <v>336</v>
      </c>
      <c r="N6" s="158">
        <v>1</v>
      </c>
      <c r="O6" s="158">
        <f t="shared" ref="O6:O38" si="1">M6+N6</f>
        <v>337</v>
      </c>
      <c r="P6" s="159">
        <f t="shared" ref="P6:P38" si="2">O6/7</f>
        <v>48.142857142857146</v>
      </c>
      <c r="Q6" s="160">
        <f>L6*O6</f>
        <v>953204.5</v>
      </c>
      <c r="S6" s="176" t="s">
        <v>141</v>
      </c>
    </row>
    <row r="7" spans="1:19" ht="15" customHeight="1" thickTop="1" thickBot="1" x14ac:dyDescent="0.3">
      <c r="J7" s="388">
        <v>45679</v>
      </c>
      <c r="K7" s="388">
        <v>45716</v>
      </c>
      <c r="L7" s="355">
        <v>2714.25</v>
      </c>
      <c r="M7" s="156">
        <f t="shared" si="0"/>
        <v>37</v>
      </c>
      <c r="N7" s="158">
        <v>1</v>
      </c>
      <c r="O7" s="158">
        <f t="shared" si="1"/>
        <v>38</v>
      </c>
      <c r="P7" s="159">
        <f t="shared" si="2"/>
        <v>5.4285714285714288</v>
      </c>
      <c r="Q7" s="160">
        <f>L7*O7</f>
        <v>103141.5</v>
      </c>
      <c r="S7" s="176" t="s">
        <v>142</v>
      </c>
    </row>
    <row r="8" spans="1:19" ht="15" customHeight="1" thickTop="1" thickBot="1" x14ac:dyDescent="0.3">
      <c r="J8" s="388">
        <v>44958</v>
      </c>
      <c r="K8" s="388">
        <v>45306</v>
      </c>
      <c r="L8" s="355">
        <v>2593.5</v>
      </c>
      <c r="M8" s="156">
        <f t="shared" si="0"/>
        <v>348</v>
      </c>
      <c r="N8" s="158">
        <v>1</v>
      </c>
      <c r="O8" s="158">
        <f t="shared" si="1"/>
        <v>349</v>
      </c>
      <c r="P8" s="159">
        <f t="shared" si="2"/>
        <v>49.857142857142854</v>
      </c>
      <c r="Q8" s="160">
        <f t="shared" ref="Q8:Q38" si="3">L8*O8</f>
        <v>905131.5</v>
      </c>
      <c r="S8"/>
    </row>
    <row r="9" spans="1:19" ht="15" customHeight="1" thickTop="1" thickBot="1" x14ac:dyDescent="0.3">
      <c r="J9" s="388">
        <v>44927</v>
      </c>
      <c r="K9" s="388">
        <v>44957</v>
      </c>
      <c r="L9" s="355">
        <v>2405.5</v>
      </c>
      <c r="M9" s="158">
        <f t="shared" si="0"/>
        <v>30</v>
      </c>
      <c r="N9" s="158">
        <v>1</v>
      </c>
      <c r="O9" s="158">
        <f t="shared" si="1"/>
        <v>31</v>
      </c>
      <c r="P9" s="159">
        <f t="shared" si="2"/>
        <v>4.4285714285714288</v>
      </c>
      <c r="Q9" s="160">
        <f t="shared" si="3"/>
        <v>74570.5</v>
      </c>
      <c r="S9"/>
    </row>
    <row r="10" spans="1:19" ht="15" customHeight="1" thickTop="1" thickBot="1" x14ac:dyDescent="0.3">
      <c r="J10" s="388">
        <v>44881</v>
      </c>
      <c r="K10" s="388">
        <v>44926</v>
      </c>
      <c r="L10" s="355">
        <v>2405.5</v>
      </c>
      <c r="M10" s="158">
        <f t="shared" si="0"/>
        <v>45</v>
      </c>
      <c r="N10" s="158">
        <v>1</v>
      </c>
      <c r="O10" s="158">
        <f t="shared" si="1"/>
        <v>46</v>
      </c>
      <c r="P10" s="159">
        <f t="shared" si="2"/>
        <v>6.5714285714285712</v>
      </c>
      <c r="Q10" s="160">
        <f t="shared" si="3"/>
        <v>110653</v>
      </c>
      <c r="S10" s="177" t="s">
        <v>143</v>
      </c>
    </row>
    <row r="11" spans="1:19" ht="15" customHeight="1" thickTop="1" thickBot="1" x14ac:dyDescent="0.3">
      <c r="J11" s="388">
        <v>44636</v>
      </c>
      <c r="K11" s="388">
        <v>44880</v>
      </c>
      <c r="L11" s="355">
        <v>2405.5</v>
      </c>
      <c r="M11" s="158">
        <f t="shared" si="0"/>
        <v>244</v>
      </c>
      <c r="N11" s="158">
        <v>1</v>
      </c>
      <c r="O11" s="158">
        <f t="shared" si="1"/>
        <v>245</v>
      </c>
      <c r="P11" s="159">
        <f t="shared" si="2"/>
        <v>35</v>
      </c>
      <c r="Q11" s="160">
        <f t="shared" si="3"/>
        <v>589347.5</v>
      </c>
      <c r="S11" s="178" t="s">
        <v>144</v>
      </c>
    </row>
    <row r="12" spans="1:19" ht="15" customHeight="1" thickTop="1" thickBot="1" x14ac:dyDescent="0.3">
      <c r="J12" s="388">
        <v>44593</v>
      </c>
      <c r="K12" s="388">
        <v>44620</v>
      </c>
      <c r="L12" s="355">
        <v>2405.5</v>
      </c>
      <c r="M12" s="158">
        <f t="shared" si="0"/>
        <v>27</v>
      </c>
      <c r="N12" s="158">
        <v>1</v>
      </c>
      <c r="O12" s="158">
        <f t="shared" si="1"/>
        <v>28</v>
      </c>
      <c r="P12" s="159">
        <f t="shared" si="2"/>
        <v>4</v>
      </c>
      <c r="Q12" s="160">
        <f t="shared" si="3"/>
        <v>67354</v>
      </c>
      <c r="S12" s="179" t="s">
        <v>145</v>
      </c>
    </row>
    <row r="13" spans="1:19" ht="15" customHeight="1" thickTop="1" thickBot="1" x14ac:dyDescent="0.3">
      <c r="J13" s="388">
        <v>44440</v>
      </c>
      <c r="K13" s="388">
        <v>44592</v>
      </c>
      <c r="L13" s="355">
        <v>2240.5</v>
      </c>
      <c r="M13" s="158">
        <f t="shared" si="0"/>
        <v>152</v>
      </c>
      <c r="N13" s="158">
        <v>1</v>
      </c>
      <c r="O13" s="158">
        <f t="shared" si="1"/>
        <v>153</v>
      </c>
      <c r="P13" s="159">
        <f t="shared" si="2"/>
        <v>21.857142857142858</v>
      </c>
      <c r="Q13" s="160">
        <f t="shared" si="3"/>
        <v>342796.5</v>
      </c>
      <c r="S13" s="180" t="s">
        <v>146</v>
      </c>
    </row>
    <row r="14" spans="1:19" ht="15" customHeight="1" thickTop="1" thickBot="1" x14ac:dyDescent="0.3">
      <c r="J14" s="388">
        <v>44228</v>
      </c>
      <c r="K14" s="388">
        <v>44439</v>
      </c>
      <c r="L14" s="355">
        <v>2240.5</v>
      </c>
      <c r="M14" s="158">
        <f t="shared" si="0"/>
        <v>211</v>
      </c>
      <c r="N14" s="158">
        <v>1</v>
      </c>
      <c r="O14" s="158">
        <f t="shared" si="1"/>
        <v>212</v>
      </c>
      <c r="P14" s="159">
        <f t="shared" si="2"/>
        <v>30.285714285714285</v>
      </c>
      <c r="Q14" s="160">
        <f t="shared" si="3"/>
        <v>474986</v>
      </c>
      <c r="S14" s="179" t="s">
        <v>147</v>
      </c>
    </row>
    <row r="15" spans="1:19" ht="15" customHeight="1" thickTop="1" thickBot="1" x14ac:dyDescent="0.3">
      <c r="J15" s="388">
        <v>43990</v>
      </c>
      <c r="K15" s="388">
        <f t="shared" ref="K15" si="4">IF(ISBLANK(J15)," ",J14-1)</f>
        <v>44227</v>
      </c>
      <c r="L15" s="355">
        <v>2172</v>
      </c>
      <c r="M15" s="158">
        <f t="shared" si="0"/>
        <v>237</v>
      </c>
      <c r="N15" s="158">
        <v>1</v>
      </c>
      <c r="O15" s="158">
        <f t="shared" si="1"/>
        <v>238</v>
      </c>
      <c r="P15" s="159">
        <f t="shared" si="2"/>
        <v>34</v>
      </c>
      <c r="Q15" s="160">
        <f t="shared" si="3"/>
        <v>516936</v>
      </c>
      <c r="S15" s="180" t="s">
        <v>148</v>
      </c>
    </row>
    <row r="16" spans="1:19" ht="15" customHeight="1" thickTop="1" thickBot="1" x14ac:dyDescent="0.3">
      <c r="J16" s="388">
        <v>43862</v>
      </c>
      <c r="K16" s="388">
        <v>43897</v>
      </c>
      <c r="L16" s="355">
        <v>2172</v>
      </c>
      <c r="M16" s="158">
        <f t="shared" si="0"/>
        <v>35</v>
      </c>
      <c r="N16" s="158">
        <v>1</v>
      </c>
      <c r="O16" s="158">
        <f t="shared" si="1"/>
        <v>36</v>
      </c>
      <c r="P16" s="159">
        <f t="shared" si="2"/>
        <v>5.1428571428571432</v>
      </c>
      <c r="Q16" s="160">
        <f t="shared" si="3"/>
        <v>78192</v>
      </c>
      <c r="S16"/>
    </row>
    <row r="17" spans="10:19" ht="15" customHeight="1" thickTop="1" thickBot="1" x14ac:dyDescent="0.3">
      <c r="J17" s="357"/>
      <c r="K17" s="357"/>
      <c r="L17" s="355"/>
      <c r="M17" s="158">
        <f t="shared" si="0"/>
        <v>0</v>
      </c>
      <c r="N17" s="158">
        <v>0</v>
      </c>
      <c r="O17" s="158">
        <f t="shared" si="1"/>
        <v>0</v>
      </c>
      <c r="P17" s="159">
        <f t="shared" si="2"/>
        <v>0</v>
      </c>
      <c r="Q17" s="160">
        <f t="shared" si="3"/>
        <v>0</v>
      </c>
      <c r="S17"/>
    </row>
    <row r="18" spans="10:19" ht="15" customHeight="1" thickTop="1" thickBot="1" x14ac:dyDescent="0.3">
      <c r="J18" s="357"/>
      <c r="K18" s="357"/>
      <c r="L18" s="355"/>
      <c r="M18" s="158">
        <f t="shared" si="0"/>
        <v>0</v>
      </c>
      <c r="N18" s="158">
        <v>0</v>
      </c>
      <c r="O18" s="158">
        <f t="shared" si="1"/>
        <v>0</v>
      </c>
      <c r="P18" s="159">
        <f t="shared" si="2"/>
        <v>0</v>
      </c>
      <c r="Q18" s="160">
        <f t="shared" si="3"/>
        <v>0</v>
      </c>
      <c r="S18" s="177" t="s">
        <v>149</v>
      </c>
    </row>
    <row r="19" spans="10:19" ht="15" customHeight="1" thickTop="1" thickBot="1" x14ac:dyDescent="0.3">
      <c r="J19" s="357"/>
      <c r="K19" s="357"/>
      <c r="L19" s="355"/>
      <c r="M19" s="158">
        <f t="shared" si="0"/>
        <v>0</v>
      </c>
      <c r="N19" s="158">
        <v>0</v>
      </c>
      <c r="O19" s="158">
        <f t="shared" si="1"/>
        <v>0</v>
      </c>
      <c r="P19" s="159">
        <f t="shared" si="2"/>
        <v>0</v>
      </c>
      <c r="Q19" s="160">
        <f t="shared" si="3"/>
        <v>0</v>
      </c>
      <c r="S19" s="176" t="s">
        <v>150</v>
      </c>
    </row>
    <row r="20" spans="10:19" ht="15" customHeight="1" thickTop="1" thickBot="1" x14ac:dyDescent="0.3">
      <c r="J20" s="357"/>
      <c r="K20" s="357"/>
      <c r="L20" s="355"/>
      <c r="M20" s="158">
        <f t="shared" si="0"/>
        <v>0</v>
      </c>
      <c r="N20" s="158">
        <v>0</v>
      </c>
      <c r="O20" s="158">
        <f t="shared" si="1"/>
        <v>0</v>
      </c>
      <c r="P20" s="159">
        <f t="shared" si="2"/>
        <v>0</v>
      </c>
      <c r="Q20" s="160">
        <f t="shared" si="3"/>
        <v>0</v>
      </c>
      <c r="S20" s="176" t="s">
        <v>151</v>
      </c>
    </row>
    <row r="21" spans="10:19" ht="15" customHeight="1" thickTop="1" thickBot="1" x14ac:dyDescent="0.3">
      <c r="J21" s="357"/>
      <c r="K21" s="357"/>
      <c r="L21" s="355"/>
      <c r="M21" s="158">
        <f t="shared" si="0"/>
        <v>0</v>
      </c>
      <c r="N21" s="158">
        <v>0</v>
      </c>
      <c r="O21" s="158">
        <f t="shared" si="1"/>
        <v>0</v>
      </c>
      <c r="P21" s="159">
        <f t="shared" si="2"/>
        <v>0</v>
      </c>
      <c r="Q21" s="160">
        <f t="shared" si="3"/>
        <v>0</v>
      </c>
      <c r="S21" s="180" t="s">
        <v>152</v>
      </c>
    </row>
    <row r="22" spans="10:19" ht="15" customHeight="1" thickTop="1" thickBot="1" x14ac:dyDescent="0.3">
      <c r="J22" s="357"/>
      <c r="K22" s="357"/>
      <c r="L22" s="355"/>
      <c r="M22" s="158">
        <f t="shared" si="0"/>
        <v>0</v>
      </c>
      <c r="N22" s="158">
        <v>0</v>
      </c>
      <c r="O22" s="158">
        <f t="shared" si="1"/>
        <v>0</v>
      </c>
      <c r="P22" s="159">
        <f t="shared" si="2"/>
        <v>0</v>
      </c>
      <c r="Q22" s="160">
        <f t="shared" si="3"/>
        <v>0</v>
      </c>
      <c r="S22" s="180" t="s">
        <v>153</v>
      </c>
    </row>
    <row r="23" spans="10:19" ht="15" customHeight="1" thickTop="1" thickBot="1" x14ac:dyDescent="0.3">
      <c r="J23" s="357"/>
      <c r="K23" s="357"/>
      <c r="L23" s="355"/>
      <c r="M23" s="158">
        <f t="shared" si="0"/>
        <v>0</v>
      </c>
      <c r="N23" s="158">
        <v>0</v>
      </c>
      <c r="O23" s="158">
        <f t="shared" si="1"/>
        <v>0</v>
      </c>
      <c r="P23" s="159">
        <f t="shared" si="2"/>
        <v>0</v>
      </c>
      <c r="Q23" s="160">
        <f t="shared" si="3"/>
        <v>0</v>
      </c>
      <c r="S23" s="181" t="s">
        <v>154</v>
      </c>
    </row>
    <row r="24" spans="10:19" ht="15" customHeight="1" thickTop="1" thickBot="1" x14ac:dyDescent="0.3">
      <c r="J24" s="357"/>
      <c r="K24" s="357"/>
      <c r="L24" s="355"/>
      <c r="M24" s="158">
        <f t="shared" si="0"/>
        <v>0</v>
      </c>
      <c r="N24" s="158">
        <v>0</v>
      </c>
      <c r="O24" s="158">
        <f t="shared" si="1"/>
        <v>0</v>
      </c>
      <c r="P24" s="159">
        <f t="shared" si="2"/>
        <v>0</v>
      </c>
      <c r="Q24" s="160">
        <f t="shared" si="3"/>
        <v>0</v>
      </c>
      <c r="S24" s="180" t="s">
        <v>155</v>
      </c>
    </row>
    <row r="25" spans="10:19" ht="15" customHeight="1" thickTop="1" thickBot="1" x14ac:dyDescent="0.3">
      <c r="J25" s="357"/>
      <c r="K25" s="357"/>
      <c r="L25" s="355"/>
      <c r="M25" s="158">
        <f t="shared" si="0"/>
        <v>0</v>
      </c>
      <c r="N25" s="158">
        <v>0</v>
      </c>
      <c r="O25" s="158">
        <f t="shared" si="1"/>
        <v>0</v>
      </c>
      <c r="P25" s="159">
        <f t="shared" si="2"/>
        <v>0</v>
      </c>
      <c r="Q25" s="160">
        <f t="shared" si="3"/>
        <v>0</v>
      </c>
      <c r="S25" s="180" t="s">
        <v>156</v>
      </c>
    </row>
    <row r="26" spans="10:19" ht="15" customHeight="1" thickTop="1" thickBot="1" x14ac:dyDescent="0.3">
      <c r="J26" s="357"/>
      <c r="K26" s="357"/>
      <c r="L26" s="355"/>
      <c r="M26" s="158">
        <f t="shared" si="0"/>
        <v>0</v>
      </c>
      <c r="N26" s="158">
        <v>0</v>
      </c>
      <c r="O26" s="158">
        <f t="shared" si="1"/>
        <v>0</v>
      </c>
      <c r="P26" s="159">
        <f t="shared" si="2"/>
        <v>0</v>
      </c>
      <c r="Q26" s="160">
        <f t="shared" si="3"/>
        <v>0</v>
      </c>
      <c r="S26"/>
    </row>
    <row r="27" spans="10:19" ht="15" customHeight="1" thickTop="1" thickBot="1" x14ac:dyDescent="0.3">
      <c r="J27" s="357"/>
      <c r="K27" s="357"/>
      <c r="L27" s="355"/>
      <c r="M27" s="158">
        <f t="shared" si="0"/>
        <v>0</v>
      </c>
      <c r="N27" s="158">
        <v>0</v>
      </c>
      <c r="O27" s="158">
        <f t="shared" si="1"/>
        <v>0</v>
      </c>
      <c r="P27" s="159">
        <f t="shared" si="2"/>
        <v>0</v>
      </c>
      <c r="Q27" s="160">
        <f t="shared" si="3"/>
        <v>0</v>
      </c>
      <c r="S27"/>
    </row>
    <row r="28" spans="10:19" ht="15" customHeight="1" thickTop="1" thickBot="1" x14ac:dyDescent="0.3">
      <c r="J28" s="357"/>
      <c r="K28" s="357"/>
      <c r="L28" s="355"/>
      <c r="M28" s="158">
        <f t="shared" si="0"/>
        <v>0</v>
      </c>
      <c r="N28" s="158">
        <v>0</v>
      </c>
      <c r="O28" s="158">
        <f t="shared" si="1"/>
        <v>0</v>
      </c>
      <c r="P28" s="159">
        <f t="shared" si="2"/>
        <v>0</v>
      </c>
      <c r="Q28" s="160">
        <f t="shared" si="3"/>
        <v>0</v>
      </c>
      <c r="S28" s="177" t="s">
        <v>157</v>
      </c>
    </row>
    <row r="29" spans="10:19" ht="15" customHeight="1" thickTop="1" thickBot="1" x14ac:dyDescent="0.3">
      <c r="J29" s="357"/>
      <c r="K29" s="357"/>
      <c r="L29" s="355"/>
      <c r="M29" s="158">
        <f t="shared" si="0"/>
        <v>0</v>
      </c>
      <c r="N29" s="158">
        <v>0</v>
      </c>
      <c r="O29" s="158">
        <f t="shared" si="1"/>
        <v>0</v>
      </c>
      <c r="P29" s="159">
        <f t="shared" si="2"/>
        <v>0</v>
      </c>
      <c r="Q29" s="160">
        <f t="shared" si="3"/>
        <v>0</v>
      </c>
      <c r="S29" s="180" t="s">
        <v>158</v>
      </c>
    </row>
    <row r="30" spans="10:19" ht="15" customHeight="1" thickTop="1" thickBot="1" x14ac:dyDescent="0.3">
      <c r="J30" s="357"/>
      <c r="K30" s="357"/>
      <c r="L30" s="355"/>
      <c r="M30" s="158">
        <f t="shared" si="0"/>
        <v>0</v>
      </c>
      <c r="N30" s="158">
        <v>0</v>
      </c>
      <c r="O30" s="158">
        <f t="shared" si="1"/>
        <v>0</v>
      </c>
      <c r="P30" s="159">
        <f t="shared" si="2"/>
        <v>0</v>
      </c>
      <c r="Q30" s="160">
        <f t="shared" si="3"/>
        <v>0</v>
      </c>
      <c r="S30" s="180" t="s">
        <v>159</v>
      </c>
    </row>
    <row r="31" spans="10:19" ht="15" customHeight="1" thickTop="1" thickBot="1" x14ac:dyDescent="0.3">
      <c r="J31" s="357"/>
      <c r="K31" s="357"/>
      <c r="L31" s="356"/>
      <c r="M31" s="158">
        <f t="shared" si="0"/>
        <v>0</v>
      </c>
      <c r="N31" s="158">
        <v>0</v>
      </c>
      <c r="O31" s="158">
        <f t="shared" si="1"/>
        <v>0</v>
      </c>
      <c r="P31" s="159">
        <f t="shared" si="2"/>
        <v>0</v>
      </c>
      <c r="Q31" s="160">
        <f t="shared" si="3"/>
        <v>0</v>
      </c>
    </row>
    <row r="32" spans="10:19" ht="15" customHeight="1" thickTop="1" thickBot="1" x14ac:dyDescent="0.3">
      <c r="J32" s="357"/>
      <c r="K32" s="357"/>
      <c r="L32" s="356"/>
      <c r="M32" s="158">
        <f t="shared" si="0"/>
        <v>0</v>
      </c>
      <c r="N32" s="158">
        <v>0</v>
      </c>
      <c r="O32" s="158">
        <f t="shared" si="1"/>
        <v>0</v>
      </c>
      <c r="P32" s="159">
        <f t="shared" si="2"/>
        <v>0</v>
      </c>
      <c r="Q32" s="160">
        <f t="shared" si="3"/>
        <v>0</v>
      </c>
    </row>
    <row r="33" spans="1:19" ht="15" customHeight="1" thickTop="1" thickBot="1" x14ac:dyDescent="0.3">
      <c r="J33" s="357"/>
      <c r="K33" s="357"/>
      <c r="L33" s="356"/>
      <c r="M33" s="158">
        <f t="shared" si="0"/>
        <v>0</v>
      </c>
      <c r="N33" s="158">
        <v>0</v>
      </c>
      <c r="O33" s="158">
        <f t="shared" si="1"/>
        <v>0</v>
      </c>
      <c r="P33" s="159">
        <f t="shared" si="2"/>
        <v>0</v>
      </c>
      <c r="Q33" s="160">
        <f t="shared" si="3"/>
        <v>0</v>
      </c>
    </row>
    <row r="34" spans="1:19" ht="15" customHeight="1" thickTop="1" thickBot="1" x14ac:dyDescent="0.3">
      <c r="J34" s="357"/>
      <c r="K34" s="357"/>
      <c r="L34" s="356"/>
      <c r="M34" s="158">
        <f t="shared" si="0"/>
        <v>0</v>
      </c>
      <c r="N34" s="158">
        <v>0</v>
      </c>
      <c r="O34" s="158">
        <f t="shared" si="1"/>
        <v>0</v>
      </c>
      <c r="P34" s="159">
        <f t="shared" si="2"/>
        <v>0</v>
      </c>
      <c r="Q34" s="160">
        <f t="shared" si="3"/>
        <v>0</v>
      </c>
    </row>
    <row r="35" spans="1:19" ht="15" customHeight="1" thickTop="1" thickBot="1" x14ac:dyDescent="0.3">
      <c r="J35" s="357"/>
      <c r="K35" s="357"/>
      <c r="L35" s="356"/>
      <c r="M35" s="158">
        <v>0</v>
      </c>
      <c r="N35" s="158">
        <v>0</v>
      </c>
      <c r="O35" s="158">
        <f t="shared" si="1"/>
        <v>0</v>
      </c>
      <c r="P35" s="159">
        <f t="shared" si="2"/>
        <v>0</v>
      </c>
      <c r="Q35" s="160">
        <f t="shared" si="3"/>
        <v>0</v>
      </c>
    </row>
    <row r="36" spans="1:19" ht="15" customHeight="1" thickTop="1" thickBot="1" x14ac:dyDescent="0.3">
      <c r="J36" s="162"/>
      <c r="K36" s="161"/>
      <c r="L36" s="155"/>
      <c r="M36" s="158">
        <f t="shared" si="0"/>
        <v>0</v>
      </c>
      <c r="N36" s="158">
        <v>0</v>
      </c>
      <c r="O36" s="158">
        <f t="shared" si="1"/>
        <v>0</v>
      </c>
      <c r="P36" s="159">
        <f t="shared" si="2"/>
        <v>0</v>
      </c>
      <c r="Q36" s="160">
        <f t="shared" si="3"/>
        <v>0</v>
      </c>
      <c r="S36" s="15" t="s">
        <v>26</v>
      </c>
    </row>
    <row r="37" spans="1:19" ht="15" customHeight="1" thickTop="1" thickBot="1" x14ac:dyDescent="0.3">
      <c r="J37" s="162"/>
      <c r="K37" s="161"/>
      <c r="L37" s="155"/>
      <c r="M37" s="158">
        <f t="shared" si="0"/>
        <v>0</v>
      </c>
      <c r="N37" s="158">
        <v>0</v>
      </c>
      <c r="O37" s="158">
        <f t="shared" si="1"/>
        <v>0</v>
      </c>
      <c r="P37" s="159">
        <f t="shared" si="2"/>
        <v>0</v>
      </c>
      <c r="Q37" s="160">
        <f t="shared" si="3"/>
        <v>0</v>
      </c>
    </row>
    <row r="38" spans="1:19" ht="15" customHeight="1" thickTop="1" thickBot="1" x14ac:dyDescent="0.3">
      <c r="J38" s="162"/>
      <c r="K38" s="161"/>
      <c r="L38" s="155"/>
      <c r="M38" s="158">
        <f t="shared" si="0"/>
        <v>0</v>
      </c>
      <c r="N38" s="158">
        <v>0</v>
      </c>
      <c r="O38" s="158">
        <f t="shared" si="1"/>
        <v>0</v>
      </c>
      <c r="P38" s="159">
        <f t="shared" si="2"/>
        <v>0</v>
      </c>
      <c r="Q38" s="160">
        <f t="shared" si="3"/>
        <v>0</v>
      </c>
    </row>
    <row r="39" spans="1:19" ht="15" customHeight="1" thickTop="1" thickBot="1" x14ac:dyDescent="0.3">
      <c r="J39" s="162"/>
      <c r="K39" s="162"/>
      <c r="L39" s="155"/>
      <c r="M39" s="169"/>
      <c r="N39" s="169"/>
      <c r="O39" s="169"/>
      <c r="P39" s="170"/>
      <c r="Q39" s="171"/>
    </row>
    <row r="40" spans="1:19" ht="45" customHeight="1" thickTop="1" thickBot="1" x14ac:dyDescent="0.3">
      <c r="H40" s="79"/>
      <c r="I40" s="79"/>
      <c r="J40" s="413" t="s">
        <v>88</v>
      </c>
      <c r="K40" s="413"/>
      <c r="L40" s="414"/>
      <c r="M40" s="173"/>
      <c r="N40" s="173"/>
      <c r="O40" s="173">
        <f>SUM(O5:O39)</f>
        <v>1747</v>
      </c>
      <c r="P40" s="173">
        <f>SUM(P5:P39)</f>
        <v>249.57142857142856</v>
      </c>
      <c r="Q40" s="174">
        <f>SUM(Q5:Q39)</f>
        <v>4316026.5</v>
      </c>
    </row>
    <row r="41" spans="1:19" s="116" customFormat="1" ht="39.950000000000003" customHeight="1" thickTop="1" thickBot="1" x14ac:dyDescent="0.3">
      <c r="A41" s="114"/>
      <c r="B41" s="114"/>
      <c r="C41" s="114"/>
      <c r="D41" s="114"/>
      <c r="E41" s="114"/>
      <c r="F41" s="114"/>
      <c r="G41" s="114"/>
      <c r="H41" s="115"/>
      <c r="I41" s="115"/>
      <c r="J41" s="415" t="s">
        <v>95</v>
      </c>
      <c r="K41" s="416"/>
      <c r="L41" s="416"/>
      <c r="M41" s="417"/>
      <c r="N41" s="417"/>
      <c r="O41" s="417"/>
      <c r="P41" s="417"/>
      <c r="Q41" s="172">
        <f>IF(O40=0,0,Q40/O40)</f>
        <v>2470.5360618202635</v>
      </c>
    </row>
    <row r="42" spans="1:19" s="117" customFormat="1" ht="24.95" customHeight="1" x14ac:dyDescent="0.25">
      <c r="H42" s="15"/>
      <c r="I42" s="15"/>
    </row>
    <row r="43" spans="1:19" ht="24.95" customHeight="1" x14ac:dyDescent="0.25">
      <c r="J43" s="76" t="s">
        <v>121</v>
      </c>
      <c r="M43" s="15"/>
      <c r="N43" s="15"/>
      <c r="O43" s="15"/>
      <c r="P43" s="15"/>
      <c r="Q43" s="15"/>
    </row>
    <row r="44" spans="1:19" ht="24.95" customHeight="1" x14ac:dyDescent="0.3">
      <c r="J44" s="76" t="s">
        <v>115</v>
      </c>
      <c r="K44" s="167" t="s">
        <v>116</v>
      </c>
      <c r="L44" s="167" t="s">
        <v>117</v>
      </c>
      <c r="M44" s="167" t="s">
        <v>118</v>
      </c>
      <c r="N44" s="15"/>
      <c r="O44" s="15"/>
      <c r="P44" s="15"/>
      <c r="Q44" s="118"/>
    </row>
    <row r="45" spans="1:19" ht="24.95" customHeight="1" x14ac:dyDescent="0.3">
      <c r="J45" s="167" t="s">
        <v>119</v>
      </c>
      <c r="M45" s="15"/>
      <c r="N45" s="15"/>
      <c r="O45" s="15"/>
      <c r="P45" s="15"/>
      <c r="Q45" s="118"/>
    </row>
    <row r="46" spans="1:19" ht="24.95" customHeight="1" x14ac:dyDescent="0.25">
      <c r="J46" s="166" t="s">
        <v>113</v>
      </c>
      <c r="M46" s="15"/>
      <c r="N46" s="15"/>
      <c r="O46" s="15"/>
      <c r="P46" s="15"/>
      <c r="Q46" s="15"/>
    </row>
    <row r="47" spans="1:19" ht="24.95" customHeight="1" x14ac:dyDescent="0.25">
      <c r="J47" s="168" t="s">
        <v>120</v>
      </c>
      <c r="M47" s="15"/>
      <c r="N47" s="15"/>
      <c r="O47" s="15"/>
      <c r="P47" s="15"/>
      <c r="Q47" s="15"/>
    </row>
    <row r="48" spans="1:19" ht="24.95" customHeight="1" x14ac:dyDescent="0.25">
      <c r="J48" s="168" t="s">
        <v>114</v>
      </c>
      <c r="M48" s="15"/>
      <c r="N48" s="15"/>
      <c r="O48" s="15"/>
      <c r="P48" s="15"/>
      <c r="Q48" s="15"/>
    </row>
    <row r="49" spans="8:17" ht="39.950000000000003" customHeight="1" x14ac:dyDescent="0.25">
      <c r="M49" s="15"/>
      <c r="N49" s="15"/>
      <c r="O49" s="15"/>
      <c r="P49" s="15"/>
      <c r="Q49" s="15"/>
    </row>
    <row r="50" spans="8:17" ht="45" customHeight="1" x14ac:dyDescent="0.25">
      <c r="M50" s="15"/>
      <c r="N50" s="15"/>
      <c r="O50" s="15"/>
      <c r="P50" s="15"/>
      <c r="Q50" s="15"/>
    </row>
    <row r="51" spans="8:17" s="120" customFormat="1" ht="35.1" customHeight="1" x14ac:dyDescent="0.25">
      <c r="H51" s="116"/>
      <c r="I51" s="116"/>
      <c r="J51" s="119"/>
      <c r="K51" s="119"/>
      <c r="L51" s="119"/>
      <c r="M51" s="119"/>
      <c r="N51" s="119"/>
      <c r="O51" s="119"/>
      <c r="P51" s="119"/>
    </row>
    <row r="52" spans="8:17" s="120" customFormat="1" ht="9" customHeight="1" x14ac:dyDescent="0.25">
      <c r="H52" s="116"/>
      <c r="I52" s="116"/>
      <c r="J52" s="418"/>
      <c r="K52" s="418"/>
      <c r="L52" s="418"/>
      <c r="M52" s="418"/>
      <c r="N52" s="418"/>
      <c r="O52" s="418"/>
      <c r="P52" s="418"/>
      <c r="Q52" s="418"/>
    </row>
    <row r="53" spans="8:17" s="121" customFormat="1" ht="9.9499999999999993" customHeight="1" x14ac:dyDescent="0.25">
      <c r="H53" s="116"/>
      <c r="I53" s="116"/>
      <c r="J53" s="419"/>
      <c r="K53" s="419"/>
      <c r="L53" s="419"/>
      <c r="M53" s="419"/>
      <c r="N53" s="419"/>
      <c r="O53" s="419"/>
      <c r="P53" s="419"/>
      <c r="Q53" s="419"/>
    </row>
    <row r="54" spans="8:17" s="120" customFormat="1" ht="45" customHeight="1" x14ac:dyDescent="0.25">
      <c r="H54" s="116"/>
      <c r="I54" s="116"/>
      <c r="K54" s="122"/>
    </row>
    <row r="55" spans="8:17" s="120" customFormat="1" ht="24.95" customHeight="1" x14ac:dyDescent="0.25">
      <c r="H55" s="79"/>
      <c r="I55" s="79"/>
      <c r="J55" s="420"/>
      <c r="K55" s="420"/>
      <c r="L55" s="420"/>
      <c r="M55" s="420"/>
      <c r="N55" s="420"/>
      <c r="O55" s="420"/>
      <c r="P55" s="420"/>
      <c r="Q55" s="420"/>
    </row>
    <row r="56" spans="8:17" s="120" customFormat="1" ht="24.95" customHeight="1" x14ac:dyDescent="0.25">
      <c r="H56" s="79"/>
      <c r="I56" s="79"/>
      <c r="J56" s="403"/>
      <c r="K56" s="403"/>
      <c r="L56" s="123"/>
      <c r="M56" s="421"/>
      <c r="N56" s="421"/>
      <c r="O56" s="421"/>
      <c r="P56" s="421"/>
      <c r="Q56" s="124"/>
    </row>
    <row r="57" spans="8:17" s="113" customFormat="1" ht="27" customHeight="1" x14ac:dyDescent="0.25">
      <c r="H57" s="79"/>
      <c r="I57" s="79"/>
      <c r="J57" s="403"/>
      <c r="K57" s="403"/>
      <c r="L57" s="125"/>
      <c r="M57" s="404"/>
      <c r="N57" s="404"/>
      <c r="O57" s="404"/>
      <c r="P57" s="404"/>
      <c r="Q57" s="124"/>
    </row>
    <row r="58" spans="8:17" s="112" customFormat="1" ht="24.95" customHeight="1" x14ac:dyDescent="0.25">
      <c r="H58" s="79"/>
      <c r="I58" s="79"/>
      <c r="J58" s="403"/>
      <c r="K58" s="403"/>
      <c r="L58" s="125"/>
      <c r="M58" s="403"/>
      <c r="N58" s="403"/>
      <c r="O58" s="403"/>
      <c r="P58" s="403"/>
      <c r="Q58" s="124"/>
    </row>
    <row r="59" spans="8:17" s="120" customFormat="1" ht="24.95" customHeight="1" x14ac:dyDescent="0.25">
      <c r="J59" s="423"/>
      <c r="K59" s="423"/>
      <c r="L59" s="125"/>
      <c r="M59" s="424"/>
      <c r="N59" s="424"/>
      <c r="O59" s="424"/>
      <c r="P59" s="424"/>
      <c r="Q59" s="124"/>
    </row>
    <row r="60" spans="8:17" s="126" customFormat="1" ht="24.95" customHeight="1" x14ac:dyDescent="0.25">
      <c r="J60" s="403"/>
      <c r="K60" s="403"/>
      <c r="L60" s="125"/>
      <c r="M60" s="421"/>
      <c r="N60" s="421"/>
      <c r="O60" s="421"/>
      <c r="P60" s="403"/>
      <c r="Q60" s="124"/>
    </row>
    <row r="61" spans="8:17" s="126" customFormat="1" ht="24.95" customHeight="1" x14ac:dyDescent="0.25">
      <c r="J61" s="403"/>
      <c r="K61" s="403"/>
      <c r="L61" s="125"/>
      <c r="M61" s="404"/>
      <c r="N61" s="404"/>
      <c r="O61" s="404"/>
      <c r="P61" s="403"/>
      <c r="Q61" s="127"/>
    </row>
    <row r="62" spans="8:17" s="126" customFormat="1" ht="24.95" customHeight="1" x14ac:dyDescent="0.25">
      <c r="J62" s="422"/>
      <c r="K62" s="422"/>
      <c r="L62" s="125"/>
      <c r="M62" s="15"/>
      <c r="N62" s="15"/>
      <c r="O62" s="15"/>
      <c r="P62" s="128"/>
      <c r="Q62" s="15"/>
    </row>
    <row r="63" spans="8:17" s="126" customFormat="1" ht="24.95" customHeight="1" x14ac:dyDescent="0.25"/>
    <row r="64" spans="8:17" s="126" customFormat="1" ht="24.95" customHeight="1" x14ac:dyDescent="0.25"/>
    <row r="65" s="126" customFormat="1" ht="24.95" customHeight="1" x14ac:dyDescent="0.25"/>
    <row r="66" s="126" customFormat="1" ht="24.95" customHeight="1" x14ac:dyDescent="0.25"/>
    <row r="67" s="126" customFormat="1" ht="24.95" customHeight="1" x14ac:dyDescent="0.25"/>
    <row r="68" s="126" customFormat="1" ht="24.95" customHeight="1" x14ac:dyDescent="0.25"/>
    <row r="69" s="126" customFormat="1" ht="24.95" customHeight="1" x14ac:dyDescent="0.25"/>
    <row r="70" s="15" customFormat="1" ht="24.95" customHeight="1" x14ac:dyDescent="0.25"/>
    <row r="71" s="15" customFormat="1" ht="24.95" customHeight="1" x14ac:dyDescent="0.25"/>
    <row r="72" s="15" customFormat="1" ht="24.95" customHeight="1" x14ac:dyDescent="0.25"/>
    <row r="73" s="129" customFormat="1" ht="24.95" customHeight="1" x14ac:dyDescent="0.25"/>
    <row r="74" s="15" customFormat="1" ht="24.95" customHeight="1" x14ac:dyDescent="0.25"/>
    <row r="75" s="15" customFormat="1" ht="24.95" customHeight="1" x14ac:dyDescent="0.25"/>
    <row r="76" s="15" customFormat="1" ht="24.95" customHeight="1" x14ac:dyDescent="0.25"/>
    <row r="77" s="15" customFormat="1" ht="24.95" customHeight="1" x14ac:dyDescent="0.25"/>
    <row r="78" s="15" customFormat="1" ht="24.95" customHeight="1" x14ac:dyDescent="0.25"/>
    <row r="79" s="15" customFormat="1" ht="45" customHeight="1" x14ac:dyDescent="0.25"/>
    <row r="80" s="15" customFormat="1" ht="24.95" customHeight="1" x14ac:dyDescent="0.25"/>
    <row r="81" s="15" customFormat="1" ht="24.95" customHeight="1" x14ac:dyDescent="0.25"/>
    <row r="82" s="15" customFormat="1" ht="24.95" customHeight="1" x14ac:dyDescent="0.25"/>
    <row r="83" s="15" customFormat="1" ht="24.95" customHeight="1" x14ac:dyDescent="0.25"/>
    <row r="84" s="15" customFormat="1" ht="24.95" customHeight="1" x14ac:dyDescent="0.25"/>
    <row r="85" s="15" customFormat="1" ht="24.95" customHeight="1" x14ac:dyDescent="0.25"/>
    <row r="86" s="15" customFormat="1" ht="24.95" customHeight="1" x14ac:dyDescent="0.25"/>
    <row r="87" s="15" customFormat="1" ht="24.95" customHeight="1" x14ac:dyDescent="0.25"/>
    <row r="88" s="15" customFormat="1" ht="24.95" customHeight="1" x14ac:dyDescent="0.25"/>
    <row r="89" s="15" customFormat="1" ht="24.95" customHeight="1" x14ac:dyDescent="0.25"/>
    <row r="90" s="15" customFormat="1" ht="24.95" customHeight="1" x14ac:dyDescent="0.25"/>
    <row r="91" s="15" customFormat="1" ht="24.95" customHeight="1" x14ac:dyDescent="0.25"/>
    <row r="92" s="15" customFormat="1" ht="24.95" customHeight="1" x14ac:dyDescent="0.25"/>
    <row r="93" s="15" customFormat="1" ht="24.95" customHeight="1" x14ac:dyDescent="0.25"/>
    <row r="94" s="15" customFormat="1" ht="24.95" customHeight="1" x14ac:dyDescent="0.25"/>
    <row r="95" s="130" customFormat="1" ht="24.95" customHeight="1" x14ac:dyDescent="0.25"/>
    <row r="96" s="15" customFormat="1" ht="24.95" customHeight="1" x14ac:dyDescent="0.25"/>
    <row r="97" s="15" customFormat="1" ht="24.95" customHeight="1" x14ac:dyDescent="0.25"/>
    <row r="98" s="15" customFormat="1" ht="24.95" customHeight="1" x14ac:dyDescent="0.25"/>
    <row r="99" s="15" customFormat="1" ht="24.95" customHeight="1" x14ac:dyDescent="0.25"/>
    <row r="100" s="15" customFormat="1" ht="24.95" customHeight="1" x14ac:dyDescent="0.25"/>
    <row r="101" s="15" customFormat="1" ht="24.95" customHeight="1" x14ac:dyDescent="0.25"/>
    <row r="102" s="15" customFormat="1" ht="24.95" customHeight="1" x14ac:dyDescent="0.25"/>
    <row r="103" s="15" customFormat="1" ht="24.95" customHeight="1" x14ac:dyDescent="0.25"/>
    <row r="104" s="15" customFormat="1" ht="24.95" customHeight="1" x14ac:dyDescent="0.25"/>
    <row r="105" s="15" customFormat="1" ht="24.95" customHeight="1" x14ac:dyDescent="0.25"/>
    <row r="106" s="15" customFormat="1" ht="24.95" customHeight="1" x14ac:dyDescent="0.25"/>
    <row r="107" s="15" customFormat="1" ht="24.95" customHeight="1" x14ac:dyDescent="0.25"/>
    <row r="108" s="15" customFormat="1" ht="24.95" customHeight="1" x14ac:dyDescent="0.25"/>
    <row r="109" s="15" customFormat="1" ht="24.95" customHeight="1" x14ac:dyDescent="0.25"/>
    <row r="110" s="15" customFormat="1" ht="24.95" customHeight="1" x14ac:dyDescent="0.25"/>
    <row r="111" s="15" customFormat="1" ht="24.95" customHeight="1" x14ac:dyDescent="0.25"/>
    <row r="112" s="15" customFormat="1" ht="24.95" customHeight="1" x14ac:dyDescent="0.25"/>
    <row r="113" spans="13:17" x14ac:dyDescent="0.25">
      <c r="M113" s="15"/>
      <c r="N113" s="15"/>
      <c r="O113" s="15"/>
      <c r="P113" s="15"/>
      <c r="Q113" s="15"/>
    </row>
    <row r="114" spans="13:17" x14ac:dyDescent="0.25">
      <c r="Q114" s="132"/>
    </row>
    <row r="115" spans="13:17" x14ac:dyDescent="0.25">
      <c r="Q115" s="132"/>
    </row>
    <row r="116" spans="13:17" s="133" customFormat="1" ht="60" customHeight="1" x14ac:dyDescent="0.25"/>
    <row r="117" spans="13:17" s="79" customFormat="1" x14ac:dyDescent="0.25"/>
    <row r="118" spans="13:17" s="79" customFormat="1" ht="15.75" customHeight="1" x14ac:dyDescent="0.25"/>
    <row r="119" spans="13:17" s="79" customFormat="1" x14ac:dyDescent="0.25"/>
    <row r="120" spans="13:17" s="79" customFormat="1" x14ac:dyDescent="0.25"/>
    <row r="121" spans="13:17" s="79" customFormat="1" x14ac:dyDescent="0.25"/>
    <row r="122" spans="13:17" s="79" customFormat="1" x14ac:dyDescent="0.25"/>
    <row r="123" spans="13:17" ht="15" customHeight="1" x14ac:dyDescent="0.25">
      <c r="M123" s="15"/>
      <c r="N123" s="15"/>
      <c r="O123" s="15"/>
      <c r="P123" s="15"/>
      <c r="Q123" s="15"/>
    </row>
    <row r="124" spans="13:17" ht="15" customHeight="1" x14ac:dyDescent="0.25">
      <c r="M124" s="15"/>
      <c r="N124" s="15"/>
      <c r="O124" s="15"/>
      <c r="P124" s="15"/>
      <c r="Q124" s="15"/>
    </row>
    <row r="125" spans="13:17" ht="15" customHeight="1" x14ac:dyDescent="0.25">
      <c r="M125" s="15"/>
      <c r="N125" s="15"/>
      <c r="O125" s="15"/>
      <c r="P125" s="15"/>
      <c r="Q125" s="15"/>
    </row>
    <row r="126" spans="13:17" ht="15" customHeight="1" x14ac:dyDescent="0.25">
      <c r="M126" s="15"/>
      <c r="N126" s="15"/>
      <c r="O126" s="15"/>
      <c r="P126" s="15"/>
      <c r="Q126" s="15"/>
    </row>
    <row r="127" spans="13:17" ht="15" customHeight="1" x14ac:dyDescent="0.25">
      <c r="M127" s="15"/>
      <c r="N127" s="15"/>
      <c r="O127" s="15"/>
      <c r="P127" s="15"/>
      <c r="Q127" s="15"/>
    </row>
    <row r="128" spans="13:17" ht="15" customHeight="1" x14ac:dyDescent="0.25">
      <c r="M128" s="15"/>
      <c r="N128" s="15"/>
      <c r="O128" s="15"/>
      <c r="P128" s="15"/>
      <c r="Q128" s="15"/>
    </row>
    <row r="129" s="15" customFormat="1" ht="15" customHeight="1" x14ac:dyDescent="0.25"/>
    <row r="130" s="15" customFormat="1" ht="15" customHeight="1" x14ac:dyDescent="0.25"/>
    <row r="131" s="15" customFormat="1" ht="15" customHeight="1" x14ac:dyDescent="0.25"/>
    <row r="132" s="15" customFormat="1" ht="15" customHeight="1" x14ac:dyDescent="0.25"/>
    <row r="133" s="15" customFormat="1" ht="15" customHeight="1" x14ac:dyDescent="0.25"/>
    <row r="134" s="15" customFormat="1" ht="15" customHeight="1" x14ac:dyDescent="0.25"/>
    <row r="135" s="15" customFormat="1" ht="5.0999999999999996" customHeigh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ht="5.0999999999999996" customHeight="1" x14ac:dyDescent="0.25"/>
    <row r="143" s="130" customFormat="1" x14ac:dyDescent="0.25"/>
    <row r="144" s="15" customFormat="1" ht="15" customHeight="1" x14ac:dyDescent="0.25"/>
    <row r="145" spans="13:17" ht="15" customHeight="1" x14ac:dyDescent="0.25">
      <c r="M145" s="15"/>
      <c r="N145" s="15"/>
      <c r="O145" s="15"/>
      <c r="P145" s="15"/>
      <c r="Q145" s="15"/>
    </row>
    <row r="146" spans="13:17" ht="15" customHeight="1" x14ac:dyDescent="0.25">
      <c r="M146" s="15"/>
      <c r="N146" s="15"/>
      <c r="O146" s="15"/>
      <c r="P146" s="15"/>
      <c r="Q146" s="15"/>
    </row>
    <row r="147" spans="13:17" ht="15" customHeight="1" x14ac:dyDescent="0.25">
      <c r="M147" s="15"/>
      <c r="N147" s="15"/>
      <c r="O147" s="15"/>
      <c r="P147" s="15"/>
      <c r="Q147" s="15"/>
    </row>
    <row r="148" spans="13:17" ht="15" customHeight="1" x14ac:dyDescent="0.25">
      <c r="M148" s="15"/>
      <c r="N148" s="15"/>
      <c r="O148" s="15"/>
      <c r="P148" s="15"/>
      <c r="Q148" s="15"/>
    </row>
    <row r="149" spans="13:17" ht="15" customHeight="1" x14ac:dyDescent="0.25">
      <c r="M149" s="15"/>
      <c r="N149" s="15"/>
      <c r="O149" s="15"/>
      <c r="P149" s="15"/>
      <c r="Q149" s="15"/>
    </row>
    <row r="150" spans="13:17" ht="15" customHeight="1" x14ac:dyDescent="0.25">
      <c r="M150" s="15"/>
      <c r="N150" s="15"/>
      <c r="O150" s="15"/>
      <c r="P150" s="15"/>
      <c r="Q150" s="15"/>
    </row>
    <row r="151" spans="13:17" ht="15" customHeight="1" x14ac:dyDescent="0.25">
      <c r="M151" s="15"/>
      <c r="N151" s="15"/>
      <c r="O151" s="15"/>
      <c r="P151" s="15"/>
      <c r="Q151" s="15"/>
    </row>
    <row r="152" spans="13:17" ht="15" customHeight="1" x14ac:dyDescent="0.25">
      <c r="M152" s="15"/>
      <c r="N152" s="15"/>
      <c r="O152" s="15"/>
      <c r="P152" s="15"/>
      <c r="Q152" s="15"/>
    </row>
    <row r="153" spans="13:17" ht="15" customHeight="1" x14ac:dyDescent="0.25">
      <c r="M153" s="15"/>
      <c r="N153" s="15"/>
      <c r="O153" s="15"/>
      <c r="P153" s="15"/>
      <c r="Q153" s="15"/>
    </row>
    <row r="154" spans="13:17" ht="15" customHeight="1" x14ac:dyDescent="0.25">
      <c r="M154" s="15"/>
      <c r="N154" s="15"/>
      <c r="O154" s="15"/>
      <c r="P154" s="15"/>
      <c r="Q154" s="15"/>
    </row>
    <row r="155" spans="13:17" ht="15" customHeight="1" x14ac:dyDescent="0.25">
      <c r="M155" s="15"/>
      <c r="N155" s="15"/>
      <c r="O155" s="15"/>
      <c r="P155" s="15"/>
      <c r="Q155" s="15"/>
    </row>
    <row r="156" spans="13:17" ht="15" customHeight="1" x14ac:dyDescent="0.25">
      <c r="M156" s="15"/>
      <c r="N156" s="15"/>
      <c r="O156" s="15"/>
      <c r="P156" s="15"/>
      <c r="Q156" s="15"/>
    </row>
    <row r="157" spans="13:17" ht="15" customHeight="1" x14ac:dyDescent="0.25">
      <c r="M157" s="15"/>
      <c r="N157" s="15"/>
      <c r="O157" s="15"/>
      <c r="P157" s="15"/>
      <c r="Q157" s="15"/>
    </row>
    <row r="158" spans="13:17" ht="15" customHeight="1" x14ac:dyDescent="0.25">
      <c r="M158" s="15"/>
      <c r="N158" s="15"/>
      <c r="O158" s="15"/>
      <c r="P158" s="15"/>
      <c r="Q158" s="15"/>
    </row>
    <row r="159" spans="13:17" ht="5.0999999999999996" customHeight="1" x14ac:dyDescent="0.25">
      <c r="M159" s="15"/>
      <c r="N159" s="15"/>
      <c r="O159" s="15"/>
      <c r="P159" s="15"/>
      <c r="Q159" s="15"/>
    </row>
    <row r="160" spans="13:17" x14ac:dyDescent="0.25">
      <c r="Q160" s="132"/>
    </row>
    <row r="161" spans="13:17" x14ac:dyDescent="0.25">
      <c r="Q161" s="132"/>
    </row>
    <row r="162" spans="13:17" x14ac:dyDescent="0.25">
      <c r="Q162" s="132"/>
    </row>
    <row r="163" spans="13:17" x14ac:dyDescent="0.25">
      <c r="Q163" s="132"/>
    </row>
    <row r="164" spans="13:17" x14ac:dyDescent="0.25">
      <c r="M164" s="15"/>
      <c r="N164" s="15"/>
      <c r="O164" s="15"/>
      <c r="P164" s="15"/>
      <c r="Q164" s="15"/>
    </row>
    <row r="165" spans="13:17" x14ac:dyDescent="0.25">
      <c r="M165" s="15"/>
      <c r="N165" s="15"/>
      <c r="O165" s="15"/>
      <c r="P165" s="15"/>
      <c r="Q165" s="15"/>
    </row>
    <row r="166" spans="13:17" ht="5.0999999999999996" customHeight="1" x14ac:dyDescent="0.25">
      <c r="M166" s="15"/>
      <c r="N166" s="15"/>
      <c r="O166" s="15"/>
      <c r="P166" s="15"/>
      <c r="Q166" s="15"/>
    </row>
    <row r="167" spans="13:17" s="130" customFormat="1" x14ac:dyDescent="0.25"/>
    <row r="168" spans="13:17" ht="15" customHeight="1" x14ac:dyDescent="0.25">
      <c r="M168" s="15"/>
      <c r="N168" s="15"/>
      <c r="O168" s="15"/>
      <c r="P168" s="15"/>
      <c r="Q168" s="15"/>
    </row>
    <row r="169" spans="13:17" ht="15" customHeight="1" x14ac:dyDescent="0.25">
      <c r="M169" s="15"/>
      <c r="N169" s="15"/>
      <c r="O169" s="15"/>
      <c r="P169" s="15"/>
      <c r="Q169" s="15"/>
    </row>
    <row r="170" spans="13:17" ht="15" customHeight="1" x14ac:dyDescent="0.25">
      <c r="M170" s="15"/>
      <c r="N170" s="15"/>
      <c r="O170" s="15"/>
      <c r="P170" s="15"/>
      <c r="Q170" s="15"/>
    </row>
    <row r="171" spans="13:17" ht="15" customHeight="1" x14ac:dyDescent="0.25">
      <c r="M171" s="15"/>
      <c r="N171" s="15"/>
      <c r="O171" s="15"/>
      <c r="P171" s="15"/>
      <c r="Q171" s="15"/>
    </row>
    <row r="172" spans="13:17" ht="15" customHeight="1" x14ac:dyDescent="0.25">
      <c r="M172" s="15"/>
      <c r="N172" s="15"/>
      <c r="O172" s="15"/>
      <c r="P172" s="15"/>
      <c r="Q172" s="15"/>
    </row>
    <row r="173" spans="13:17" ht="15" customHeight="1" x14ac:dyDescent="0.25">
      <c r="M173" s="15"/>
      <c r="N173" s="15"/>
      <c r="O173" s="15"/>
      <c r="P173" s="15"/>
      <c r="Q173" s="15"/>
    </row>
    <row r="174" spans="13:17" ht="15" customHeight="1" x14ac:dyDescent="0.25">
      <c r="M174" s="15"/>
      <c r="N174" s="15"/>
      <c r="O174" s="15"/>
      <c r="P174" s="15"/>
      <c r="Q174" s="15"/>
    </row>
    <row r="175" spans="13:17" ht="15" customHeight="1" x14ac:dyDescent="0.25">
      <c r="M175" s="15"/>
      <c r="N175" s="15"/>
      <c r="O175" s="15"/>
      <c r="P175" s="15"/>
      <c r="Q175" s="15"/>
    </row>
    <row r="176" spans="13:17" ht="15" customHeight="1" x14ac:dyDescent="0.25">
      <c r="M176" s="15"/>
      <c r="N176" s="15"/>
      <c r="O176" s="15"/>
      <c r="P176" s="15"/>
      <c r="Q176" s="15"/>
    </row>
    <row r="177" spans="13:17" ht="15" customHeight="1" x14ac:dyDescent="0.25">
      <c r="M177" s="15"/>
      <c r="N177" s="15"/>
      <c r="O177" s="15"/>
      <c r="P177" s="15"/>
      <c r="Q177" s="15"/>
    </row>
    <row r="178" spans="13:17" ht="15" customHeight="1" x14ac:dyDescent="0.25">
      <c r="M178" s="15"/>
      <c r="N178" s="15"/>
      <c r="O178" s="15"/>
      <c r="P178" s="15"/>
      <c r="Q178" s="15"/>
    </row>
    <row r="179" spans="13:17" ht="15" customHeight="1" x14ac:dyDescent="0.25">
      <c r="M179" s="15"/>
      <c r="N179" s="15"/>
      <c r="O179" s="15"/>
      <c r="P179" s="15"/>
      <c r="Q179" s="15"/>
    </row>
    <row r="180" spans="13:17" ht="15" customHeight="1" x14ac:dyDescent="0.25">
      <c r="M180" s="15"/>
      <c r="N180" s="15"/>
      <c r="O180" s="15"/>
      <c r="P180" s="15"/>
      <c r="Q180" s="15"/>
    </row>
    <row r="181" spans="13:17" ht="15" customHeight="1" x14ac:dyDescent="0.25">
      <c r="M181" s="15"/>
      <c r="N181" s="15"/>
      <c r="O181" s="15"/>
      <c r="P181" s="15"/>
      <c r="Q181" s="15"/>
    </row>
    <row r="182" spans="13:17" ht="15" customHeight="1" x14ac:dyDescent="0.25">
      <c r="M182" s="15"/>
      <c r="N182" s="15"/>
      <c r="O182" s="15"/>
      <c r="P182" s="15"/>
      <c r="Q182" s="15"/>
    </row>
    <row r="183" spans="13:17" ht="5.0999999999999996" customHeight="1" x14ac:dyDescent="0.25">
      <c r="M183" s="15"/>
      <c r="N183" s="15"/>
      <c r="O183" s="15"/>
      <c r="P183" s="15"/>
      <c r="Q183" s="15"/>
    </row>
    <row r="184" spans="13:17" x14ac:dyDescent="0.25">
      <c r="Q184" s="132"/>
    </row>
    <row r="185" spans="13:17" x14ac:dyDescent="0.25">
      <c r="Q185" s="132"/>
    </row>
    <row r="186" spans="13:17" x14ac:dyDescent="0.25">
      <c r="Q186" s="132"/>
    </row>
    <row r="187" spans="13:17" x14ac:dyDescent="0.25">
      <c r="Q187" s="132"/>
    </row>
    <row r="188" spans="13:17" x14ac:dyDescent="0.25">
      <c r="Q188" s="132"/>
    </row>
    <row r="189" spans="13:17" x14ac:dyDescent="0.25">
      <c r="M189" s="15"/>
      <c r="N189" s="15"/>
      <c r="O189" s="15"/>
      <c r="P189" s="15"/>
      <c r="Q189" s="15"/>
    </row>
    <row r="190" spans="13:17" x14ac:dyDescent="0.25">
      <c r="M190" s="15"/>
      <c r="N190" s="15"/>
      <c r="O190" s="15"/>
      <c r="P190" s="15"/>
      <c r="Q190" s="15"/>
    </row>
    <row r="191" spans="13:17" ht="5.0999999999999996" customHeight="1" x14ac:dyDescent="0.25">
      <c r="M191" s="15"/>
      <c r="N191" s="15"/>
      <c r="O191" s="15"/>
      <c r="P191" s="15"/>
      <c r="Q191" s="15"/>
    </row>
    <row r="192" spans="13:17" s="130" customFormat="1" x14ac:dyDescent="0.25"/>
    <row r="193" s="15" customFormat="1" ht="15" customHeight="1" x14ac:dyDescent="0.25"/>
    <row r="194" s="15" customFormat="1" ht="15" customHeight="1" x14ac:dyDescent="0.25"/>
    <row r="195" s="15" customFormat="1" ht="15" customHeight="1" x14ac:dyDescent="0.25"/>
    <row r="196" s="15" customFormat="1" ht="15" customHeight="1" x14ac:dyDescent="0.25"/>
    <row r="197" s="15" customFormat="1" ht="15" customHeight="1" x14ac:dyDescent="0.25"/>
    <row r="198" s="15" customFormat="1" ht="15" customHeight="1" x14ac:dyDescent="0.25"/>
    <row r="199" s="15" customFormat="1" ht="15" customHeight="1" x14ac:dyDescent="0.25"/>
    <row r="200" s="15" customFormat="1" ht="15" customHeight="1" x14ac:dyDescent="0.25"/>
    <row r="201" s="15" customFormat="1" ht="15" customHeight="1" x14ac:dyDescent="0.25"/>
    <row r="202" s="15" customFormat="1" ht="15" customHeight="1" x14ac:dyDescent="0.25"/>
    <row r="203" s="15" customFormat="1" ht="15" customHeight="1" x14ac:dyDescent="0.25"/>
    <row r="204" s="15" customFormat="1" ht="15" customHeight="1" x14ac:dyDescent="0.25"/>
    <row r="205" s="15" customFormat="1" ht="15" customHeight="1" x14ac:dyDescent="0.25"/>
    <row r="206" s="15" customFormat="1" ht="15" customHeight="1" x14ac:dyDescent="0.25"/>
    <row r="207" s="15" customFormat="1" ht="15" customHeight="1" x14ac:dyDescent="0.25"/>
    <row r="208" s="15" customFormat="1" ht="5.0999999999999996" customHeight="1" x14ac:dyDescent="0.25"/>
    <row r="209" spans="13:17" x14ac:dyDescent="0.25">
      <c r="Q209" s="132"/>
    </row>
    <row r="210" spans="13:17" x14ac:dyDescent="0.25">
      <c r="Q210" s="132"/>
    </row>
    <row r="211" spans="13:17" x14ac:dyDescent="0.25">
      <c r="Q211" s="132"/>
    </row>
    <row r="212" spans="13:17" x14ac:dyDescent="0.25">
      <c r="Q212" s="132"/>
    </row>
    <row r="213" spans="13:17" x14ac:dyDescent="0.25">
      <c r="M213" s="15"/>
      <c r="N213" s="15"/>
      <c r="O213" s="15"/>
      <c r="P213" s="15"/>
      <c r="Q213" s="15"/>
    </row>
    <row r="214" spans="13:17" x14ac:dyDescent="0.25">
      <c r="M214" s="15"/>
      <c r="N214" s="15"/>
      <c r="O214" s="15"/>
      <c r="P214" s="15"/>
      <c r="Q214" s="15"/>
    </row>
    <row r="215" spans="13:17" ht="5.0999999999999996" customHeight="1" x14ac:dyDescent="0.25">
      <c r="M215" s="15"/>
      <c r="N215" s="15"/>
      <c r="O215" s="15"/>
      <c r="P215" s="15"/>
      <c r="Q215" s="15"/>
    </row>
    <row r="216" spans="13:17" s="130" customFormat="1" x14ac:dyDescent="0.25"/>
    <row r="217" spans="13:17" ht="15" customHeight="1" x14ac:dyDescent="0.25">
      <c r="M217" s="15"/>
      <c r="N217" s="15"/>
      <c r="O217" s="15"/>
      <c r="P217" s="15"/>
      <c r="Q217" s="15"/>
    </row>
    <row r="218" spans="13:17" ht="15" customHeight="1" x14ac:dyDescent="0.25">
      <c r="M218" s="15"/>
      <c r="N218" s="15"/>
      <c r="O218" s="15"/>
      <c r="P218" s="15"/>
      <c r="Q218" s="15"/>
    </row>
    <row r="219" spans="13:17" ht="15" customHeight="1" x14ac:dyDescent="0.25">
      <c r="M219" s="15"/>
      <c r="N219" s="15"/>
      <c r="O219" s="15"/>
      <c r="P219" s="15"/>
      <c r="Q219" s="15"/>
    </row>
    <row r="220" spans="13:17" ht="15" customHeight="1" x14ac:dyDescent="0.25">
      <c r="M220" s="15"/>
      <c r="N220" s="15"/>
      <c r="O220" s="15"/>
      <c r="P220" s="15"/>
      <c r="Q220" s="15"/>
    </row>
    <row r="221" spans="13:17" ht="15" customHeight="1" x14ac:dyDescent="0.25">
      <c r="M221" s="15"/>
      <c r="N221" s="15"/>
      <c r="O221" s="15"/>
      <c r="P221" s="15"/>
      <c r="Q221" s="15"/>
    </row>
    <row r="222" spans="13:17" ht="15" customHeight="1" x14ac:dyDescent="0.25">
      <c r="M222" s="15"/>
      <c r="N222" s="15"/>
      <c r="O222" s="15"/>
      <c r="P222" s="15"/>
      <c r="Q222" s="15"/>
    </row>
    <row r="223" spans="13:17" ht="15" customHeight="1" x14ac:dyDescent="0.25">
      <c r="M223" s="15"/>
      <c r="N223" s="15"/>
      <c r="O223" s="15"/>
      <c r="P223" s="15"/>
      <c r="Q223" s="15"/>
    </row>
    <row r="224" spans="13:17" ht="15" customHeight="1" x14ac:dyDescent="0.25">
      <c r="M224" s="15"/>
      <c r="N224" s="15"/>
      <c r="O224" s="15"/>
      <c r="P224" s="15"/>
      <c r="Q224" s="15"/>
    </row>
    <row r="225" spans="13:17" ht="15" customHeight="1" x14ac:dyDescent="0.25">
      <c r="M225" s="15"/>
      <c r="N225" s="15"/>
      <c r="O225" s="15"/>
      <c r="P225" s="15"/>
      <c r="Q225" s="15"/>
    </row>
    <row r="226" spans="13:17" ht="15" customHeight="1" x14ac:dyDescent="0.25">
      <c r="M226" s="15"/>
      <c r="N226" s="15"/>
      <c r="O226" s="15"/>
      <c r="P226" s="15"/>
      <c r="Q226" s="15"/>
    </row>
    <row r="227" spans="13:17" ht="15" customHeight="1" x14ac:dyDescent="0.25">
      <c r="M227" s="15"/>
      <c r="N227" s="15"/>
      <c r="O227" s="15"/>
      <c r="P227" s="15"/>
      <c r="Q227" s="15"/>
    </row>
    <row r="228" spans="13:17" ht="15" customHeight="1" x14ac:dyDescent="0.25">
      <c r="M228" s="15"/>
      <c r="N228" s="15"/>
      <c r="O228" s="15"/>
      <c r="P228" s="15"/>
      <c r="Q228" s="15"/>
    </row>
    <row r="229" spans="13:17" ht="15" customHeight="1" x14ac:dyDescent="0.25">
      <c r="M229" s="15"/>
      <c r="N229" s="15"/>
      <c r="O229" s="15"/>
      <c r="P229" s="15"/>
      <c r="Q229" s="15"/>
    </row>
    <row r="230" spans="13:17" ht="15" customHeight="1" x14ac:dyDescent="0.25">
      <c r="M230" s="15"/>
      <c r="N230" s="15"/>
      <c r="O230" s="15"/>
      <c r="P230" s="15"/>
      <c r="Q230" s="15"/>
    </row>
    <row r="231" spans="13:17" ht="15" customHeight="1" x14ac:dyDescent="0.25">
      <c r="M231" s="15"/>
      <c r="N231" s="15"/>
      <c r="O231" s="15"/>
      <c r="P231" s="15"/>
      <c r="Q231" s="15"/>
    </row>
    <row r="232" spans="13:17" ht="5.0999999999999996" customHeight="1" x14ac:dyDescent="0.25">
      <c r="M232" s="15"/>
      <c r="N232" s="15"/>
      <c r="O232" s="15"/>
      <c r="P232" s="15"/>
      <c r="Q232" s="15"/>
    </row>
    <row r="233" spans="13:17" x14ac:dyDescent="0.25">
      <c r="Q233" s="132"/>
    </row>
    <row r="234" spans="13:17" x14ac:dyDescent="0.25">
      <c r="Q234" s="132"/>
    </row>
    <row r="235" spans="13:17" x14ac:dyDescent="0.25">
      <c r="Q235" s="132"/>
    </row>
    <row r="236" spans="13:17" x14ac:dyDescent="0.25">
      <c r="Q236" s="132"/>
    </row>
  </sheetData>
  <mergeCells count="22">
    <mergeCell ref="J61:K61"/>
    <mergeCell ref="M61:P61"/>
    <mergeCell ref="J62:K62"/>
    <mergeCell ref="J58:K58"/>
    <mergeCell ref="M58:P58"/>
    <mergeCell ref="J59:K59"/>
    <mergeCell ref="M59:P59"/>
    <mergeCell ref="J60:K60"/>
    <mergeCell ref="M60:P60"/>
    <mergeCell ref="J57:K57"/>
    <mergeCell ref="M57:P57"/>
    <mergeCell ref="J2:Q2"/>
    <mergeCell ref="A3:G3"/>
    <mergeCell ref="J3:Q3"/>
    <mergeCell ref="M4:N4"/>
    <mergeCell ref="J40:L40"/>
    <mergeCell ref="J41:P41"/>
    <mergeCell ref="J52:Q52"/>
    <mergeCell ref="J53:Q53"/>
    <mergeCell ref="J55:Q55"/>
    <mergeCell ref="J56:K56"/>
    <mergeCell ref="M56:P56"/>
  </mergeCells>
  <dataValidations count="1">
    <dataValidation type="date" operator="greaterThan" allowBlank="1" showInputMessage="1" showErrorMessage="1" sqref="J5:J13" xr:uid="{3F4D1B6B-7D7B-43CE-A43B-9B8C19B5AE2A}">
      <formula1>1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43B19-BB4D-408F-9735-03139BFFE61F}">
  <dimension ref="A1:W170"/>
  <sheetViews>
    <sheetView tabSelected="1" topLeftCell="A81" zoomScale="80" zoomScaleNormal="80" workbookViewId="0">
      <selection activeCell="K95" sqref="K95"/>
    </sheetView>
  </sheetViews>
  <sheetFormatPr baseColWidth="10" defaultRowHeight="15" x14ac:dyDescent="0.25"/>
  <cols>
    <col min="3" max="3" width="11.7109375" customWidth="1"/>
    <col min="4" max="4" width="15.28515625" customWidth="1"/>
    <col min="6" max="6" width="15.7109375" customWidth="1"/>
    <col min="7" max="7" width="14.140625" customWidth="1"/>
    <col min="8" max="8" width="12.140625" bestFit="1" customWidth="1"/>
    <col min="9" max="9" width="14" bestFit="1" customWidth="1"/>
    <col min="10" max="10" width="17.7109375" bestFit="1" customWidth="1"/>
  </cols>
  <sheetData>
    <row r="1" spans="1:23" ht="27" customHeight="1" thickBot="1" x14ac:dyDescent="0.55000000000000004">
      <c r="B1" s="1" t="s">
        <v>0</v>
      </c>
    </row>
    <row r="2" spans="1:23" x14ac:dyDescent="0.25">
      <c r="B2" s="359" t="s">
        <v>1</v>
      </c>
      <c r="C2" s="360" t="s">
        <v>389</v>
      </c>
      <c r="D2" s="360"/>
      <c r="E2" s="360"/>
      <c r="F2" s="331" t="s">
        <v>7</v>
      </c>
      <c r="G2" s="233"/>
      <c r="H2" s="233"/>
      <c r="I2" s="233"/>
      <c r="J2" s="332">
        <f>H14</f>
        <v>2470.54</v>
      </c>
    </row>
    <row r="3" spans="1:23" x14ac:dyDescent="0.25">
      <c r="B3" s="361" t="s">
        <v>2</v>
      </c>
      <c r="C3" s="362"/>
      <c r="D3" s="363"/>
      <c r="E3" s="362"/>
      <c r="F3" s="2" t="s">
        <v>9</v>
      </c>
      <c r="G3" s="234"/>
      <c r="H3" s="236"/>
      <c r="I3" s="234"/>
      <c r="J3" s="333">
        <f>H15</f>
        <v>117.04</v>
      </c>
    </row>
    <row r="4" spans="1:23" x14ac:dyDescent="0.25">
      <c r="B4" s="361" t="s">
        <v>3</v>
      </c>
      <c r="C4" s="362"/>
      <c r="D4" s="363"/>
      <c r="E4" s="362"/>
      <c r="F4" s="2" t="s">
        <v>357</v>
      </c>
      <c r="G4" s="234"/>
      <c r="H4" s="234"/>
      <c r="I4" s="234"/>
      <c r="J4" s="334">
        <f>H136</f>
        <v>315.04000000000002</v>
      </c>
      <c r="M4" s="58" t="s">
        <v>383</v>
      </c>
    </row>
    <row r="5" spans="1:23" ht="15.75" thickBot="1" x14ac:dyDescent="0.3">
      <c r="B5" s="364" t="s">
        <v>4</v>
      </c>
      <c r="C5" s="365"/>
      <c r="D5" s="366"/>
      <c r="E5" s="365"/>
      <c r="F5" s="4"/>
      <c r="G5" s="235"/>
      <c r="H5" s="235"/>
      <c r="I5" s="235"/>
      <c r="J5" s="237"/>
      <c r="M5" s="58" t="s">
        <v>379</v>
      </c>
    </row>
    <row r="6" spans="1:23" x14ac:dyDescent="0.25">
      <c r="B6" s="58"/>
      <c r="C6" s="264"/>
      <c r="D6" s="58"/>
      <c r="E6" s="264"/>
      <c r="F6" s="58"/>
      <c r="G6" s="264"/>
      <c r="H6" s="264"/>
      <c r="I6" s="264"/>
      <c r="J6" s="264"/>
      <c r="M6" s="58" t="s">
        <v>378</v>
      </c>
    </row>
    <row r="7" spans="1:23" ht="14.25" customHeight="1" x14ac:dyDescent="0.25">
      <c r="B7" t="s">
        <v>170</v>
      </c>
      <c r="D7" s="58"/>
      <c r="M7" s="58" t="s">
        <v>377</v>
      </c>
    </row>
    <row r="8" spans="1:23" ht="15.75" customHeight="1" x14ac:dyDescent="0.25">
      <c r="B8" t="s">
        <v>179</v>
      </c>
      <c r="D8" s="58"/>
      <c r="W8" s="58" t="s">
        <v>230</v>
      </c>
    </row>
    <row r="9" spans="1:23" x14ac:dyDescent="0.25">
      <c r="B9" t="s">
        <v>361</v>
      </c>
      <c r="D9" s="58"/>
      <c r="N9" s="58" t="s">
        <v>229</v>
      </c>
    </row>
    <row r="10" spans="1:23" x14ac:dyDescent="0.25">
      <c r="B10" t="s">
        <v>181</v>
      </c>
      <c r="D10" s="58"/>
    </row>
    <row r="11" spans="1:23" ht="18.75" x14ac:dyDescent="0.25">
      <c r="A11" s="5"/>
      <c r="B11" t="s">
        <v>180</v>
      </c>
      <c r="D11" s="58"/>
    </row>
    <row r="12" spans="1:23" ht="19.5" thickBot="1" x14ac:dyDescent="0.3">
      <c r="A12" s="5"/>
      <c r="B12" s="58"/>
      <c r="D12" s="58"/>
    </row>
    <row r="13" spans="1:23" ht="18.75" x14ac:dyDescent="0.25">
      <c r="A13" s="261" t="s">
        <v>5</v>
      </c>
      <c r="B13" s="8" t="s">
        <v>183</v>
      </c>
      <c r="C13" s="10"/>
      <c r="D13" s="10"/>
      <c r="E13" s="10"/>
      <c r="F13" s="10"/>
      <c r="G13" s="299"/>
      <c r="H13" s="299"/>
      <c r="I13" s="299"/>
      <c r="J13" s="301"/>
    </row>
    <row r="14" spans="1:23" ht="18.75" x14ac:dyDescent="0.25">
      <c r="B14" s="26"/>
      <c r="C14" s="62" t="s">
        <v>6</v>
      </c>
      <c r="D14" s="205" t="s">
        <v>7</v>
      </c>
      <c r="E14" s="205"/>
      <c r="F14" s="205"/>
      <c r="G14" s="300"/>
      <c r="H14" s="426">
        <v>2470.54</v>
      </c>
      <c r="I14" s="426"/>
      <c r="J14" s="302"/>
      <c r="L14" s="25"/>
    </row>
    <row r="15" spans="1:23" x14ac:dyDescent="0.25">
      <c r="A15" s="12"/>
      <c r="B15" s="13"/>
      <c r="C15" s="62" t="s">
        <v>8</v>
      </c>
      <c r="D15" s="205" t="s">
        <v>9</v>
      </c>
      <c r="E15" s="204"/>
      <c r="F15" s="204"/>
      <c r="G15" s="206"/>
      <c r="H15" s="427">
        <v>117.04</v>
      </c>
      <c r="I15" s="427"/>
      <c r="J15" s="207"/>
      <c r="L15" t="s">
        <v>26</v>
      </c>
    </row>
    <row r="16" spans="1:23" ht="15.75" thickBot="1" x14ac:dyDescent="0.3">
      <c r="A16" s="12"/>
      <c r="B16" s="13"/>
      <c r="C16" s="7" t="s">
        <v>6</v>
      </c>
      <c r="D16" s="116" t="s">
        <v>10</v>
      </c>
      <c r="E16" s="268"/>
      <c r="F16" s="268"/>
      <c r="G16" s="428">
        <f>H14/H15</f>
        <v>21.108509911141489</v>
      </c>
      <c r="H16" s="429"/>
      <c r="I16" s="429"/>
      <c r="J16" s="430"/>
      <c r="M16" t="s">
        <v>92</v>
      </c>
    </row>
    <row r="17" spans="1:12" x14ac:dyDescent="0.25">
      <c r="A17" s="12"/>
      <c r="B17" s="13"/>
      <c r="C17" s="62"/>
      <c r="D17" s="116" t="s">
        <v>186</v>
      </c>
      <c r="E17" s="16"/>
      <c r="F17" s="16"/>
      <c r="G17" s="29"/>
      <c r="H17" s="266"/>
      <c r="I17" s="266"/>
      <c r="J17" s="267"/>
    </row>
    <row r="18" spans="1:12" x14ac:dyDescent="0.25">
      <c r="B18" s="270"/>
      <c r="C18" s="58"/>
      <c r="D18" s="269" t="s">
        <v>187</v>
      </c>
      <c r="E18" s="58"/>
      <c r="F18" s="58"/>
      <c r="G18" s="58"/>
      <c r="H18" s="58"/>
      <c r="I18" s="58"/>
      <c r="J18" s="271"/>
    </row>
    <row r="19" spans="1:12" ht="18.75" x14ac:dyDescent="0.25">
      <c r="A19" s="5"/>
      <c r="B19" s="288"/>
      <c r="C19" s="269"/>
      <c r="D19" s="269"/>
      <c r="E19" s="269"/>
      <c r="F19" s="269"/>
      <c r="G19" s="269"/>
      <c r="H19" s="269"/>
      <c r="I19" s="269"/>
      <c r="J19" s="286"/>
    </row>
    <row r="20" spans="1:12" ht="15.75" thickBot="1" x14ac:dyDescent="0.3">
      <c r="B20" s="289"/>
      <c r="C20" s="285"/>
      <c r="D20" s="285"/>
      <c r="E20" s="285"/>
      <c r="F20" s="285"/>
      <c r="G20" s="285"/>
      <c r="H20" s="285"/>
      <c r="I20" s="285"/>
      <c r="J20" s="287"/>
      <c r="K20" t="s">
        <v>26</v>
      </c>
    </row>
    <row r="21" spans="1:12" ht="15.75" thickBot="1" x14ac:dyDescent="0.3">
      <c r="A21" s="12"/>
      <c r="B21" s="12"/>
      <c r="C21" s="14"/>
      <c r="D21" s="15"/>
      <c r="E21" s="16"/>
      <c r="F21" s="16"/>
      <c r="G21" s="20"/>
      <c r="H21" s="20"/>
      <c r="I21" s="20"/>
      <c r="J21" s="20"/>
    </row>
    <row r="22" spans="1:12" ht="18.75" x14ac:dyDescent="0.25">
      <c r="A22" s="261" t="s">
        <v>11</v>
      </c>
      <c r="B22" s="8" t="s">
        <v>12</v>
      </c>
      <c r="C22" s="9"/>
      <c r="D22" s="21"/>
      <c r="E22" s="22"/>
      <c r="F22" s="22"/>
      <c r="G22" s="186"/>
      <c r="H22" s="23"/>
      <c r="I22" s="23"/>
      <c r="J22" s="24"/>
    </row>
    <row r="23" spans="1:12" ht="18.75" x14ac:dyDescent="0.25">
      <c r="A23" s="12"/>
      <c r="B23" s="26"/>
      <c r="C23" s="62" t="s">
        <v>6</v>
      </c>
      <c r="D23" s="15" t="s">
        <v>13</v>
      </c>
      <c r="E23" s="16"/>
      <c r="F23" s="16"/>
      <c r="G23" s="184"/>
      <c r="H23" s="431">
        <f>+H14</f>
        <v>2470.54</v>
      </c>
      <c r="I23" s="431"/>
      <c r="J23" s="27"/>
    </row>
    <row r="24" spans="1:12" x14ac:dyDescent="0.25">
      <c r="A24" s="12"/>
      <c r="B24" s="13"/>
      <c r="C24" s="62" t="s">
        <v>14</v>
      </c>
      <c r="D24" s="14" t="s">
        <v>15</v>
      </c>
      <c r="E24" s="16"/>
      <c r="F24" s="16"/>
      <c r="G24" s="184"/>
      <c r="H24" s="432">
        <v>365</v>
      </c>
      <c r="I24" s="432"/>
      <c r="J24" s="27"/>
    </row>
    <row r="25" spans="1:12" x14ac:dyDescent="0.25">
      <c r="B25" s="13"/>
      <c r="C25" s="62" t="s">
        <v>6</v>
      </c>
      <c r="D25" s="14" t="s">
        <v>16</v>
      </c>
      <c r="E25" s="16"/>
      <c r="F25" s="16"/>
      <c r="G25" s="433">
        <f>+H24*H23</f>
        <v>901747.1</v>
      </c>
      <c r="H25" s="431"/>
      <c r="I25" s="431"/>
      <c r="J25" s="27"/>
      <c r="L25" t="s">
        <v>26</v>
      </c>
    </row>
    <row r="26" spans="1:12" x14ac:dyDescent="0.25">
      <c r="A26" s="6"/>
      <c r="B26" s="13"/>
      <c r="C26" s="62" t="s">
        <v>14</v>
      </c>
      <c r="D26" s="203" t="s">
        <v>17</v>
      </c>
      <c r="E26" s="204"/>
      <c r="F26" s="204"/>
      <c r="G26" s="434">
        <v>0.13</v>
      </c>
      <c r="H26" s="435"/>
      <c r="I26" s="435"/>
      <c r="J26" s="436"/>
    </row>
    <row r="27" spans="1:12" x14ac:dyDescent="0.25">
      <c r="B27" s="13"/>
      <c r="C27" s="62" t="s">
        <v>6</v>
      </c>
      <c r="D27" s="6" t="s">
        <v>18</v>
      </c>
      <c r="E27" s="268"/>
      <c r="F27" s="268"/>
      <c r="G27" s="437">
        <f>+G26*G25</f>
        <v>117227.12300000001</v>
      </c>
      <c r="H27" s="438"/>
      <c r="I27" s="438"/>
      <c r="J27" s="439"/>
    </row>
    <row r="28" spans="1:12" ht="15.75" thickBot="1" x14ac:dyDescent="0.3">
      <c r="B28" s="17"/>
      <c r="C28" s="223" t="s">
        <v>32</v>
      </c>
      <c r="D28" s="18" t="s">
        <v>391</v>
      </c>
      <c r="E28" s="19"/>
      <c r="F28" s="19"/>
      <c r="G28" s="386"/>
      <c r="H28" s="387"/>
      <c r="I28" s="387"/>
      <c r="J28" s="396">
        <f>G27*1.11</f>
        <v>130122.10653000002</v>
      </c>
    </row>
    <row r="29" spans="1:12" x14ac:dyDescent="0.25">
      <c r="B29" s="12"/>
      <c r="C29" s="62"/>
      <c r="D29" s="6"/>
      <c r="E29" s="268"/>
      <c r="F29" s="268"/>
      <c r="G29" s="395"/>
      <c r="H29" s="276"/>
      <c r="I29" s="276"/>
      <c r="J29" s="276"/>
    </row>
    <row r="30" spans="1:12" ht="15.75" thickBot="1" x14ac:dyDescent="0.3">
      <c r="A30" s="14"/>
      <c r="B30" s="12"/>
      <c r="C30" s="14"/>
      <c r="D30" s="15"/>
      <c r="E30" s="16"/>
      <c r="F30" s="16"/>
      <c r="G30" s="29"/>
      <c r="H30" s="16"/>
      <c r="I30" s="30"/>
      <c r="J30" s="31"/>
    </row>
    <row r="31" spans="1:12" ht="18.75" x14ac:dyDescent="0.25">
      <c r="A31" s="261" t="s">
        <v>19</v>
      </c>
      <c r="B31" s="8" t="s">
        <v>20</v>
      </c>
      <c r="C31" s="10"/>
      <c r="D31" s="10"/>
      <c r="E31" s="10"/>
      <c r="F31" s="9"/>
      <c r="G31" s="32"/>
      <c r="H31" s="33"/>
      <c r="I31" s="33"/>
      <c r="J31" s="34"/>
    </row>
    <row r="32" spans="1:12" ht="18.75" x14ac:dyDescent="0.25">
      <c r="A32" s="14"/>
      <c r="B32" s="26"/>
      <c r="C32" s="62" t="s">
        <v>21</v>
      </c>
      <c r="D32" s="203" t="s">
        <v>173</v>
      </c>
      <c r="E32" s="203"/>
      <c r="F32" s="203"/>
      <c r="G32" s="199"/>
      <c r="H32" s="440">
        <v>1668</v>
      </c>
      <c r="I32" s="440"/>
      <c r="J32" s="200"/>
    </row>
    <row r="33" spans="1:15" ht="15.75" x14ac:dyDescent="0.25">
      <c r="A33" s="14"/>
      <c r="B33" s="35"/>
      <c r="C33" s="62" t="s">
        <v>21</v>
      </c>
      <c r="D33" s="203" t="s">
        <v>174</v>
      </c>
      <c r="E33" s="203"/>
      <c r="F33" s="203"/>
      <c r="G33" s="199"/>
      <c r="H33" s="440">
        <v>95</v>
      </c>
      <c r="I33" s="440"/>
      <c r="J33" s="200"/>
    </row>
    <row r="34" spans="1:15" x14ac:dyDescent="0.25">
      <c r="A34" s="6"/>
      <c r="B34" s="38"/>
      <c r="C34" s="62" t="s">
        <v>21</v>
      </c>
      <c r="D34" s="15" t="s">
        <v>22</v>
      </c>
      <c r="E34" s="15"/>
      <c r="F34" s="15"/>
      <c r="G34" s="238"/>
      <c r="H34" s="441">
        <f>H33+H32</f>
        <v>1763</v>
      </c>
      <c r="I34" s="441"/>
      <c r="J34" s="239"/>
    </row>
    <row r="35" spans="1:15" x14ac:dyDescent="0.25">
      <c r="A35" s="14"/>
      <c r="B35" s="38"/>
      <c r="C35" s="62" t="s">
        <v>23</v>
      </c>
      <c r="D35" s="14" t="s">
        <v>24</v>
      </c>
      <c r="E35" s="14"/>
      <c r="F35" s="14"/>
      <c r="G35" s="39"/>
      <c r="H35" s="425">
        <v>500</v>
      </c>
      <c r="I35" s="425"/>
      <c r="J35" s="40"/>
    </row>
    <row r="36" spans="1:15" x14ac:dyDescent="0.25">
      <c r="B36" s="38"/>
      <c r="C36" s="62" t="s">
        <v>6</v>
      </c>
      <c r="D36" s="14" t="s">
        <v>25</v>
      </c>
      <c r="E36" s="14"/>
      <c r="F36" s="14"/>
      <c r="G36" s="39"/>
      <c r="H36" s="425">
        <f>+H34-H35</f>
        <v>1263</v>
      </c>
      <c r="I36" s="425"/>
      <c r="J36" s="40"/>
    </row>
    <row r="37" spans="1:15" ht="19.5" thickBot="1" x14ac:dyDescent="0.35">
      <c r="A37" s="14"/>
      <c r="B37" s="38"/>
      <c r="C37" s="62" t="s">
        <v>8</v>
      </c>
      <c r="D37" s="14" t="s">
        <v>27</v>
      </c>
      <c r="E37" s="14"/>
      <c r="F37" s="6"/>
      <c r="G37" s="39"/>
      <c r="H37" s="432">
        <v>52</v>
      </c>
      <c r="I37" s="432"/>
      <c r="J37" s="40"/>
      <c r="M37" s="167" t="s">
        <v>176</v>
      </c>
    </row>
    <row r="38" spans="1:15" ht="15.75" x14ac:dyDescent="0.25">
      <c r="B38" s="38"/>
      <c r="C38" s="62" t="s">
        <v>6</v>
      </c>
      <c r="D38" s="6" t="s">
        <v>28</v>
      </c>
      <c r="E38" s="14"/>
      <c r="F38" s="14"/>
      <c r="G38" s="41"/>
      <c r="H38" s="443">
        <f>+H36/H37</f>
        <v>24.28846153846154</v>
      </c>
      <c r="I38" s="443"/>
      <c r="J38" s="42"/>
      <c r="M38" s="246">
        <v>0</v>
      </c>
      <c r="N38" s="247">
        <v>0</v>
      </c>
    </row>
    <row r="39" spans="1:15" x14ac:dyDescent="0.25">
      <c r="B39" s="38"/>
      <c r="C39" s="62"/>
      <c r="D39" s="14" t="s">
        <v>182</v>
      </c>
      <c r="E39" s="14"/>
      <c r="F39" s="14"/>
      <c r="G39" s="252"/>
      <c r="H39" s="243"/>
      <c r="I39" s="243"/>
      <c r="J39" s="42"/>
      <c r="K39" s="62"/>
      <c r="M39" s="248">
        <v>13</v>
      </c>
      <c r="N39" s="249">
        <v>0.5</v>
      </c>
    </row>
    <row r="40" spans="1:15" ht="15.75" thickBot="1" x14ac:dyDescent="0.3">
      <c r="B40" s="38"/>
      <c r="C40" s="62"/>
      <c r="D40" s="14" t="s">
        <v>188</v>
      </c>
      <c r="E40" s="14"/>
      <c r="F40" s="14"/>
      <c r="G40" s="29"/>
      <c r="H40" s="272"/>
      <c r="I40" s="272"/>
      <c r="J40" s="273"/>
      <c r="M40" s="250">
        <v>26.1</v>
      </c>
      <c r="N40" s="251">
        <v>1</v>
      </c>
    </row>
    <row r="41" spans="1:15" x14ac:dyDescent="0.25">
      <c r="A41" s="14"/>
      <c r="B41" s="38"/>
      <c r="C41" s="62"/>
      <c r="D41" s="14" t="s">
        <v>189</v>
      </c>
      <c r="E41" s="14"/>
      <c r="F41" s="14"/>
      <c r="G41" s="253"/>
      <c r="H41" s="254"/>
      <c r="I41" s="254"/>
      <c r="J41" s="265"/>
      <c r="O41" s="58" t="s">
        <v>177</v>
      </c>
    </row>
    <row r="42" spans="1:15" ht="15.75" thickBot="1" x14ac:dyDescent="0.3">
      <c r="B42" s="43"/>
      <c r="C42" s="244" t="s">
        <v>29</v>
      </c>
      <c r="D42" s="244"/>
      <c r="E42" s="245"/>
      <c r="F42" s="255"/>
      <c r="G42" s="444">
        <v>24</v>
      </c>
      <c r="H42" s="445"/>
      <c r="I42" s="445"/>
      <c r="J42" s="446"/>
    </row>
    <row r="43" spans="1:15" ht="15.75" thickBot="1" x14ac:dyDescent="0.3">
      <c r="A43" s="12"/>
      <c r="B43" s="14"/>
      <c r="C43" s="14"/>
      <c r="D43" s="14"/>
      <c r="E43" s="14"/>
      <c r="F43" s="14"/>
      <c r="G43" s="29"/>
      <c r="H43" s="16"/>
      <c r="I43" s="16"/>
      <c r="J43" s="44"/>
    </row>
    <row r="44" spans="1:15" ht="15.75" x14ac:dyDescent="0.25">
      <c r="A44" s="7" t="s">
        <v>30</v>
      </c>
      <c r="B44" s="45"/>
      <c r="C44" s="46" t="s">
        <v>31</v>
      </c>
      <c r="D44" s="10"/>
      <c r="E44" s="10"/>
      <c r="F44" s="9"/>
      <c r="G44" s="189"/>
      <c r="H44" s="22"/>
      <c r="I44" s="22"/>
      <c r="J44" s="34"/>
    </row>
    <row r="45" spans="1:15" x14ac:dyDescent="0.25">
      <c r="A45" s="6"/>
      <c r="B45" s="38"/>
      <c r="C45" s="62" t="s">
        <v>6</v>
      </c>
      <c r="D45" s="14" t="s">
        <v>27</v>
      </c>
      <c r="E45" s="14"/>
      <c r="F45" s="14"/>
      <c r="G45" s="184"/>
      <c r="H45" s="447">
        <f>H37</f>
        <v>52</v>
      </c>
      <c r="I45" s="447"/>
      <c r="J45" s="40"/>
    </row>
    <row r="46" spans="1:15" x14ac:dyDescent="0.25">
      <c r="A46" s="14"/>
      <c r="B46" s="38"/>
      <c r="C46" s="62" t="s">
        <v>32</v>
      </c>
      <c r="D46" s="14" t="s">
        <v>33</v>
      </c>
      <c r="E46" s="14"/>
      <c r="F46" s="14"/>
      <c r="G46" s="184"/>
      <c r="H46" s="447">
        <f>G42</f>
        <v>24</v>
      </c>
      <c r="I46" s="447"/>
      <c r="J46" s="40"/>
    </row>
    <row r="47" spans="1:15" x14ac:dyDescent="0.25">
      <c r="B47" s="38"/>
      <c r="C47" s="62"/>
      <c r="D47" s="14"/>
      <c r="E47" s="14"/>
      <c r="F47" s="14"/>
      <c r="G47" s="252"/>
      <c r="H47" s="242"/>
      <c r="I47" s="242"/>
      <c r="J47" s="47"/>
    </row>
    <row r="48" spans="1:15" x14ac:dyDescent="0.25">
      <c r="A48" s="14"/>
      <c r="B48" s="38"/>
      <c r="C48" s="62"/>
      <c r="D48" s="14"/>
      <c r="E48" s="14"/>
      <c r="F48" s="14"/>
      <c r="G48" s="253"/>
      <c r="H48" s="259"/>
      <c r="I48" s="259"/>
      <c r="J48" s="258"/>
    </row>
    <row r="49" spans="1:14" x14ac:dyDescent="0.25">
      <c r="B49" s="13"/>
      <c r="C49" s="62"/>
      <c r="D49" s="15" t="s">
        <v>34</v>
      </c>
      <c r="E49" s="15"/>
      <c r="F49" s="15"/>
      <c r="G49" s="256"/>
      <c r="H49" s="432">
        <f>H36</f>
        <v>1263</v>
      </c>
      <c r="I49" s="432"/>
      <c r="J49" s="239"/>
    </row>
    <row r="50" spans="1:14" x14ac:dyDescent="0.25">
      <c r="B50" s="13"/>
      <c r="C50" s="62" t="s">
        <v>23</v>
      </c>
      <c r="D50" s="15" t="s">
        <v>35</v>
      </c>
      <c r="E50" s="14"/>
      <c r="F50" s="14"/>
      <c r="G50" s="190"/>
      <c r="H50" s="432">
        <f>H45*H46</f>
        <v>1248</v>
      </c>
      <c r="I50" s="432"/>
      <c r="J50" s="40"/>
    </row>
    <row r="51" spans="1:14" ht="18.75" x14ac:dyDescent="0.25">
      <c r="A51" s="5"/>
      <c r="B51" s="38"/>
      <c r="C51" s="62" t="s">
        <v>6</v>
      </c>
      <c r="D51" s="6" t="s">
        <v>36</v>
      </c>
      <c r="E51" s="14"/>
      <c r="F51" s="14"/>
      <c r="G51" s="184"/>
      <c r="H51" s="447">
        <f>+H49-H50</f>
        <v>15</v>
      </c>
      <c r="I51" s="447"/>
      <c r="J51" s="40"/>
      <c r="M51" s="58"/>
    </row>
    <row r="52" spans="1:14" x14ac:dyDescent="0.25">
      <c r="B52" s="38"/>
      <c r="D52" s="14"/>
      <c r="E52" s="14"/>
      <c r="F52" s="14"/>
      <c r="G52" s="252"/>
      <c r="H52" s="257"/>
      <c r="I52" s="257"/>
      <c r="J52" s="47"/>
    </row>
    <row r="53" spans="1:14" x14ac:dyDescent="0.25">
      <c r="A53" s="14"/>
      <c r="B53" s="38"/>
      <c r="C53" s="260" t="s">
        <v>178</v>
      </c>
      <c r="D53" s="14"/>
      <c r="E53" s="14"/>
      <c r="F53" s="14"/>
      <c r="G53" s="29"/>
      <c r="H53" s="274"/>
      <c r="I53" s="274"/>
      <c r="J53" s="275"/>
    </row>
    <row r="54" spans="1:14" x14ac:dyDescent="0.25">
      <c r="A54" s="14"/>
      <c r="B54" s="38"/>
      <c r="C54" s="260" t="s">
        <v>190</v>
      </c>
      <c r="D54" s="14"/>
      <c r="E54" s="14"/>
      <c r="F54" s="14"/>
      <c r="G54" s="29"/>
      <c r="H54" s="274"/>
      <c r="I54" s="274"/>
      <c r="J54" s="275"/>
    </row>
    <row r="55" spans="1:14" x14ac:dyDescent="0.25">
      <c r="A55" s="14"/>
      <c r="B55" s="38"/>
      <c r="C55" s="260" t="s">
        <v>191</v>
      </c>
      <c r="D55" s="14"/>
      <c r="E55" s="14"/>
      <c r="F55" s="14"/>
      <c r="G55" s="29"/>
      <c r="H55" s="274"/>
      <c r="I55" s="274"/>
      <c r="J55" s="275"/>
    </row>
    <row r="56" spans="1:14" x14ac:dyDescent="0.25">
      <c r="A56" s="14"/>
      <c r="B56" s="38"/>
      <c r="C56" s="260" t="s">
        <v>193</v>
      </c>
      <c r="D56" s="14"/>
      <c r="E56" s="14"/>
      <c r="F56" s="14"/>
      <c r="G56" s="29"/>
      <c r="H56" s="274"/>
      <c r="I56" s="274"/>
      <c r="J56" s="275"/>
    </row>
    <row r="57" spans="1:14" ht="15.75" thickBot="1" x14ac:dyDescent="0.3">
      <c r="A57" s="14"/>
      <c r="B57" s="38"/>
      <c r="C57" s="260" t="s">
        <v>192</v>
      </c>
      <c r="D57" s="14"/>
      <c r="E57" s="14"/>
      <c r="F57" s="14"/>
      <c r="G57" s="29"/>
      <c r="H57" s="274"/>
      <c r="I57" s="274"/>
      <c r="J57" s="275"/>
    </row>
    <row r="58" spans="1:14" ht="15.75" thickBot="1" x14ac:dyDescent="0.3">
      <c r="B58" s="43"/>
      <c r="C58" s="224"/>
      <c r="D58" s="337" t="s">
        <v>184</v>
      </c>
      <c r="E58" s="335"/>
      <c r="F58" s="336"/>
      <c r="G58" s="448">
        <f>VLOOKUP(H51,M38:N40,2)</f>
        <v>0.5</v>
      </c>
      <c r="H58" s="449"/>
      <c r="I58" s="449"/>
      <c r="J58" s="450"/>
    </row>
    <row r="59" spans="1:14" ht="15.75" thickBot="1" x14ac:dyDescent="0.3">
      <c r="B59" s="14"/>
      <c r="C59" s="14"/>
      <c r="D59" s="14"/>
      <c r="E59" s="14"/>
      <c r="F59" s="14"/>
      <c r="G59" s="48" t="s">
        <v>26</v>
      </c>
      <c r="H59" s="48"/>
      <c r="I59" s="48"/>
      <c r="J59" s="48"/>
    </row>
    <row r="60" spans="1:14" ht="15.75" x14ac:dyDescent="0.25">
      <c r="A60" s="7" t="s">
        <v>38</v>
      </c>
      <c r="B60" s="45"/>
      <c r="C60" s="46" t="s">
        <v>39</v>
      </c>
      <c r="D60" s="10"/>
      <c r="E60" s="9"/>
      <c r="F60" s="9"/>
      <c r="G60" s="186"/>
      <c r="H60" s="23"/>
      <c r="I60" s="23"/>
      <c r="J60" s="49"/>
      <c r="L60" t="s">
        <v>26</v>
      </c>
    </row>
    <row r="61" spans="1:14" x14ac:dyDescent="0.25">
      <c r="A61" s="6"/>
      <c r="B61" s="38"/>
      <c r="C61" s="62" t="s">
        <v>40</v>
      </c>
      <c r="D61" s="14" t="s">
        <v>41</v>
      </c>
      <c r="E61" s="6"/>
      <c r="F61" s="14"/>
      <c r="G61" s="187"/>
      <c r="H61" s="451">
        <f>G42</f>
        <v>24</v>
      </c>
      <c r="I61" s="451"/>
      <c r="J61" s="40"/>
    </row>
    <row r="62" spans="1:14" ht="15.75" thickBot="1" x14ac:dyDescent="0.3">
      <c r="B62" s="38"/>
      <c r="C62" s="62" t="s">
        <v>40</v>
      </c>
      <c r="D62" s="14" t="s">
        <v>37</v>
      </c>
      <c r="E62" s="14"/>
      <c r="F62" s="14"/>
      <c r="G62" s="187"/>
      <c r="H62" s="442">
        <f>+G58</f>
        <v>0.5</v>
      </c>
      <c r="I62" s="442"/>
      <c r="J62" s="51"/>
    </row>
    <row r="63" spans="1:14" ht="15.75" thickBot="1" x14ac:dyDescent="0.3">
      <c r="B63" s="43"/>
      <c r="C63" s="224" t="s">
        <v>6</v>
      </c>
      <c r="D63" s="338" t="s">
        <v>42</v>
      </c>
      <c r="E63" s="339"/>
      <c r="F63" s="340"/>
      <c r="G63" s="188"/>
      <c r="H63" s="454">
        <f>+H62+H61</f>
        <v>24.5</v>
      </c>
      <c r="I63" s="454"/>
      <c r="J63" s="52"/>
    </row>
    <row r="64" spans="1:14" ht="16.5" thickBot="1" x14ac:dyDescent="0.3">
      <c r="B64" s="36"/>
      <c r="C64" s="6"/>
      <c r="D64" s="6"/>
      <c r="E64" s="14"/>
      <c r="F64" s="14"/>
      <c r="G64" s="455"/>
      <c r="H64" s="455"/>
      <c r="I64" s="455"/>
      <c r="J64" s="455"/>
      <c r="N64" t="s">
        <v>26</v>
      </c>
    </row>
    <row r="65" spans="1:13" ht="18.75" x14ac:dyDescent="0.25">
      <c r="A65" s="7" t="s">
        <v>43</v>
      </c>
      <c r="B65" s="8" t="s">
        <v>185</v>
      </c>
      <c r="C65" s="9"/>
      <c r="D65" s="9"/>
      <c r="E65" s="10"/>
      <c r="F65" s="9"/>
      <c r="G65" s="183"/>
      <c r="H65" s="53"/>
      <c r="I65" s="53"/>
      <c r="J65" s="54"/>
    </row>
    <row r="66" spans="1:13" x14ac:dyDescent="0.25">
      <c r="B66" s="13"/>
      <c r="C66" s="15"/>
      <c r="D66" s="15"/>
      <c r="E66" s="14"/>
      <c r="F66" s="14"/>
      <c r="G66" s="184"/>
      <c r="H66" s="55"/>
      <c r="I66" s="55"/>
      <c r="J66" s="56"/>
    </row>
    <row r="67" spans="1:13" x14ac:dyDescent="0.25">
      <c r="B67" s="38"/>
      <c r="C67" s="62" t="s">
        <v>6</v>
      </c>
      <c r="D67" s="14" t="s">
        <v>16</v>
      </c>
      <c r="E67" s="14"/>
      <c r="F67" s="14"/>
      <c r="G67" s="184"/>
      <c r="H67" s="456">
        <f>+G25</f>
        <v>901747.1</v>
      </c>
      <c r="I67" s="456"/>
      <c r="J67" s="40"/>
    </row>
    <row r="68" spans="1:13" x14ac:dyDescent="0.25">
      <c r="B68" s="38"/>
      <c r="C68" s="62" t="s">
        <v>32</v>
      </c>
      <c r="D68" s="203" t="s">
        <v>44</v>
      </c>
      <c r="E68" s="203"/>
      <c r="F68" s="203"/>
      <c r="G68" s="202"/>
      <c r="H68" s="457">
        <v>2.4500000000000001E-2</v>
      </c>
      <c r="I68" s="457"/>
      <c r="J68" s="201"/>
    </row>
    <row r="69" spans="1:13" ht="19.5" thickBot="1" x14ac:dyDescent="0.3">
      <c r="A69" s="6"/>
      <c r="B69" s="38"/>
      <c r="C69" s="62" t="s">
        <v>6</v>
      </c>
      <c r="D69" s="14" t="s">
        <v>45</v>
      </c>
      <c r="E69" s="14"/>
      <c r="F69" s="14"/>
      <c r="G69" s="185"/>
      <c r="H69" s="458">
        <f>+H68*H67</f>
        <v>22092.803950000001</v>
      </c>
      <c r="I69" s="458"/>
      <c r="J69" s="182"/>
      <c r="M69" s="76" t="s">
        <v>382</v>
      </c>
    </row>
    <row r="70" spans="1:13" ht="15.75" thickBot="1" x14ac:dyDescent="0.3">
      <c r="B70" s="38"/>
      <c r="C70" s="62" t="s">
        <v>32</v>
      </c>
      <c r="D70" s="14" t="s">
        <v>46</v>
      </c>
      <c r="E70" s="14"/>
      <c r="F70" s="14"/>
      <c r="G70" s="208"/>
      <c r="H70" s="459">
        <f>H63</f>
        <v>24.5</v>
      </c>
      <c r="I70" s="459"/>
      <c r="J70" s="209"/>
    </row>
    <row r="71" spans="1:13" ht="15.75" x14ac:dyDescent="0.25">
      <c r="B71" s="389"/>
      <c r="C71" s="62" t="s">
        <v>6</v>
      </c>
      <c r="D71" s="36" t="s">
        <v>47</v>
      </c>
      <c r="E71" s="6"/>
      <c r="F71" s="14"/>
      <c r="G71" s="393"/>
      <c r="H71" s="460">
        <f>+H70*H69</f>
        <v>541273.69677500008</v>
      </c>
      <c r="I71" s="460"/>
      <c r="J71" s="461"/>
    </row>
    <row r="72" spans="1:13" ht="16.5" thickBot="1" x14ac:dyDescent="0.3">
      <c r="B72" s="212"/>
      <c r="C72" s="223" t="s">
        <v>32</v>
      </c>
      <c r="D72" s="390" t="s">
        <v>390</v>
      </c>
      <c r="E72" s="18"/>
      <c r="F72" s="28"/>
      <c r="G72" s="394"/>
      <c r="H72" s="391"/>
      <c r="I72" s="391"/>
      <c r="J72" s="392">
        <f>H71*1.11</f>
        <v>600813.80342025019</v>
      </c>
    </row>
    <row r="73" spans="1:13" ht="15.75" x14ac:dyDescent="0.25">
      <c r="B73" s="36"/>
      <c r="C73" s="62"/>
      <c r="D73" s="36"/>
      <c r="E73" s="6"/>
      <c r="F73" s="14"/>
      <c r="G73" s="37"/>
      <c r="H73" s="214"/>
      <c r="I73" s="214"/>
      <c r="J73" s="214"/>
    </row>
    <row r="74" spans="1:13" ht="15.75" x14ac:dyDescent="0.25">
      <c r="B74" s="36"/>
      <c r="C74" s="14"/>
      <c r="D74" s="36"/>
      <c r="E74" s="6"/>
      <c r="F74" s="14"/>
      <c r="H74" s="214"/>
      <c r="I74" s="214"/>
      <c r="J74" s="214"/>
    </row>
    <row r="75" spans="1:13" ht="16.5" thickBot="1" x14ac:dyDescent="0.3">
      <c r="B75" s="36"/>
      <c r="C75" s="14"/>
      <c r="D75" s="36"/>
      <c r="E75" s="6"/>
      <c r="F75" s="14"/>
      <c r="G75" s="37"/>
      <c r="H75" s="214"/>
      <c r="I75" s="214"/>
      <c r="J75" s="214"/>
    </row>
    <row r="76" spans="1:13" ht="18.75" x14ac:dyDescent="0.25">
      <c r="A76" s="261" t="s">
        <v>48</v>
      </c>
      <c r="B76" s="8" t="s">
        <v>171</v>
      </c>
      <c r="C76" s="9"/>
      <c r="D76" s="46"/>
      <c r="E76" s="10"/>
      <c r="F76" s="9"/>
      <c r="G76" s="219"/>
      <c r="H76" s="213"/>
      <c r="I76" s="213"/>
      <c r="J76" s="220"/>
    </row>
    <row r="77" spans="1:13" ht="18.75" x14ac:dyDescent="0.25">
      <c r="B77" s="26"/>
      <c r="C77" s="14"/>
      <c r="D77" s="399" t="s">
        <v>392</v>
      </c>
      <c r="E77" s="6"/>
      <c r="F77" s="14"/>
      <c r="G77" s="397"/>
      <c r="H77" s="214"/>
      <c r="I77" s="214"/>
      <c r="J77" s="398"/>
    </row>
    <row r="78" spans="1:13" x14ac:dyDescent="0.25">
      <c r="B78" s="38"/>
      <c r="C78" s="7" t="s">
        <v>40</v>
      </c>
      <c r="D78" s="6" t="s">
        <v>89</v>
      </c>
      <c r="E78" s="14"/>
      <c r="F78" s="14"/>
      <c r="G78" s="39"/>
      <c r="H78" s="198">
        <f>(H68*H63)*1.11</f>
        <v>0.66627750000000008</v>
      </c>
      <c r="I78" s="50"/>
      <c r="J78" s="57"/>
    </row>
    <row r="79" spans="1:13" x14ac:dyDescent="0.25">
      <c r="B79" s="38"/>
      <c r="C79" s="7"/>
      <c r="D79" s="58" t="s">
        <v>393</v>
      </c>
      <c r="E79" s="14"/>
      <c r="F79" s="14"/>
      <c r="G79" s="39"/>
      <c r="H79" s="198"/>
      <c r="I79" s="50"/>
      <c r="J79" s="57"/>
    </row>
    <row r="80" spans="1:13" x14ac:dyDescent="0.25">
      <c r="A80" s="14"/>
      <c r="B80" s="38"/>
      <c r="C80" s="7" t="s">
        <v>40</v>
      </c>
      <c r="D80" s="6" t="s">
        <v>90</v>
      </c>
      <c r="E80" s="14"/>
      <c r="F80" s="14"/>
      <c r="G80" s="39"/>
      <c r="H80" s="198">
        <f>G26*1.11</f>
        <v>0.14430000000000001</v>
      </c>
      <c r="I80" s="50"/>
      <c r="J80" s="57"/>
    </row>
    <row r="81" spans="1:13" ht="15.75" thickBot="1" x14ac:dyDescent="0.3">
      <c r="B81" s="241"/>
      <c r="C81" s="240" t="s">
        <v>6</v>
      </c>
      <c r="D81" s="232" t="s">
        <v>91</v>
      </c>
      <c r="E81" s="228"/>
      <c r="F81" s="228"/>
      <c r="G81" s="215"/>
      <c r="H81" s="216">
        <f>H78+H80</f>
        <v>0.81057750000000006</v>
      </c>
      <c r="I81" s="217"/>
      <c r="J81" s="218"/>
    </row>
    <row r="83" spans="1:13" ht="19.5" thickBot="1" x14ac:dyDescent="0.3">
      <c r="A83" s="261" t="s">
        <v>51</v>
      </c>
      <c r="M83" s="58" t="s">
        <v>380</v>
      </c>
    </row>
    <row r="84" spans="1:13" ht="18.75" x14ac:dyDescent="0.25">
      <c r="A84" s="14"/>
      <c r="B84" s="8" t="s">
        <v>49</v>
      </c>
      <c r="C84" s="9"/>
      <c r="D84" s="10"/>
      <c r="E84" s="10"/>
      <c r="F84" s="9"/>
      <c r="G84" s="191"/>
      <c r="H84" s="60"/>
      <c r="I84" s="60"/>
      <c r="J84" s="61"/>
      <c r="M84" s="58" t="s">
        <v>381</v>
      </c>
    </row>
    <row r="85" spans="1:13" x14ac:dyDescent="0.25">
      <c r="A85" s="14"/>
      <c r="B85" s="222" t="s">
        <v>40</v>
      </c>
      <c r="D85" s="6" t="s">
        <v>47</v>
      </c>
      <c r="E85" s="6"/>
      <c r="F85" s="14"/>
      <c r="G85" s="221">
        <f>H78</f>
        <v>0.66627750000000008</v>
      </c>
      <c r="H85" s="462">
        <f>J72</f>
        <v>600813.80342025019</v>
      </c>
      <c r="I85" s="462"/>
      <c r="J85" s="63"/>
    </row>
    <row r="86" spans="1:13" x14ac:dyDescent="0.25">
      <c r="B86" s="222" t="s">
        <v>40</v>
      </c>
      <c r="D86" s="6" t="s">
        <v>50</v>
      </c>
      <c r="E86" s="6"/>
      <c r="F86" s="14"/>
      <c r="G86" s="231">
        <f>H80</f>
        <v>0.14430000000000001</v>
      </c>
      <c r="H86" s="463">
        <f>J28</f>
        <v>130122.10653000002</v>
      </c>
      <c r="I86" s="463"/>
      <c r="J86" s="56"/>
      <c r="M86" s="6" t="s">
        <v>334</v>
      </c>
    </row>
    <row r="87" spans="1:13" ht="16.5" thickBot="1" x14ac:dyDescent="0.3">
      <c r="B87" s="225" t="s">
        <v>6</v>
      </c>
      <c r="C87" s="226" t="s">
        <v>172</v>
      </c>
      <c r="D87" s="227"/>
      <c r="E87" s="228"/>
      <c r="F87" s="229"/>
      <c r="G87" s="230">
        <f>H81</f>
        <v>0.81057750000000006</v>
      </c>
      <c r="H87" s="464">
        <f>+H85+H86</f>
        <v>730935.90995025018</v>
      </c>
      <c r="I87" s="464"/>
      <c r="J87" s="465"/>
    </row>
    <row r="88" spans="1:13" ht="19.5" thickBot="1" x14ac:dyDescent="0.3">
      <c r="A88" s="261" t="s">
        <v>55</v>
      </c>
      <c r="B88" s="36"/>
      <c r="C88" s="14"/>
      <c r="D88" s="6"/>
      <c r="E88" s="6"/>
      <c r="F88" s="14"/>
      <c r="G88" s="37"/>
      <c r="H88" s="64"/>
      <c r="I88" s="64"/>
      <c r="J88" s="64"/>
    </row>
    <row r="89" spans="1:13" ht="18.75" x14ac:dyDescent="0.25">
      <c r="A89" s="14"/>
      <c r="B89" s="8" t="s">
        <v>336</v>
      </c>
      <c r="C89" s="9"/>
      <c r="D89" s="9"/>
      <c r="E89" s="9"/>
      <c r="F89" s="9"/>
      <c r="G89" s="65"/>
      <c r="H89" s="65"/>
      <c r="I89" s="65"/>
      <c r="J89" s="66"/>
    </row>
    <row r="90" spans="1:13" ht="15.75" x14ac:dyDescent="0.25">
      <c r="A90" s="14"/>
      <c r="B90" s="67"/>
      <c r="C90" s="14"/>
      <c r="D90" s="14" t="s">
        <v>52</v>
      </c>
      <c r="E90" s="14"/>
      <c r="F90" s="14"/>
      <c r="G90" s="68"/>
      <c r="H90" s="431">
        <v>0</v>
      </c>
      <c r="I90" s="431"/>
      <c r="J90" s="69"/>
      <c r="K90" s="36"/>
    </row>
    <row r="91" spans="1:13" ht="16.5" thickBot="1" x14ac:dyDescent="0.3">
      <c r="B91" s="38"/>
      <c r="C91" s="14"/>
      <c r="D91" s="14" t="s">
        <v>97</v>
      </c>
      <c r="E91" s="14"/>
      <c r="F91" s="14"/>
      <c r="G91" s="70"/>
      <c r="H91" s="452">
        <v>0</v>
      </c>
      <c r="I91" s="453"/>
      <c r="J91" s="71"/>
      <c r="K91" s="36"/>
    </row>
    <row r="92" spans="1:13" ht="15.75" thickBot="1" x14ac:dyDescent="0.3">
      <c r="B92" s="43"/>
      <c r="C92" s="28"/>
      <c r="D92" s="338" t="s">
        <v>54</v>
      </c>
      <c r="E92" s="342"/>
      <c r="F92" s="344"/>
      <c r="G92" s="72"/>
      <c r="H92" s="467">
        <f>+H91*H90</f>
        <v>0</v>
      </c>
      <c r="I92" s="467"/>
      <c r="J92" s="73"/>
    </row>
    <row r="93" spans="1:13" ht="19.5" thickBot="1" x14ac:dyDescent="0.3">
      <c r="A93" s="262" t="s">
        <v>56</v>
      </c>
      <c r="B93" s="14"/>
      <c r="C93" s="14"/>
      <c r="D93" s="6"/>
      <c r="E93" s="6"/>
      <c r="F93" s="74"/>
      <c r="G93" s="75"/>
      <c r="H93" s="75"/>
      <c r="I93" s="75"/>
      <c r="J93" s="75"/>
    </row>
    <row r="94" spans="1:13" ht="18.75" x14ac:dyDescent="0.25">
      <c r="B94" s="8" t="s">
        <v>335</v>
      </c>
      <c r="C94" s="9"/>
      <c r="D94" s="9"/>
      <c r="E94" s="9"/>
      <c r="F94" s="9"/>
      <c r="G94" s="65"/>
      <c r="H94" s="65"/>
      <c r="I94" s="65"/>
      <c r="J94" s="66"/>
    </row>
    <row r="95" spans="1:13" x14ac:dyDescent="0.25">
      <c r="B95" s="67"/>
      <c r="C95" s="14"/>
      <c r="D95" s="14" t="s">
        <v>52</v>
      </c>
      <c r="E95" s="14"/>
      <c r="F95" s="14"/>
      <c r="G95" s="68"/>
      <c r="H95" s="431">
        <f>+H90</f>
        <v>0</v>
      </c>
      <c r="I95" s="431"/>
      <c r="J95" s="69"/>
    </row>
    <row r="96" spans="1:13" ht="15.75" thickBot="1" x14ac:dyDescent="0.3">
      <c r="B96" s="38"/>
      <c r="C96" s="14"/>
      <c r="D96" s="14" t="s">
        <v>53</v>
      </c>
      <c r="E96" s="14"/>
      <c r="F96" s="14"/>
      <c r="G96" s="70"/>
      <c r="H96" s="468">
        <f>+H92</f>
        <v>0</v>
      </c>
      <c r="I96" s="468"/>
      <c r="J96" s="71"/>
    </row>
    <row r="97" spans="1:10" ht="15.75" thickBot="1" x14ac:dyDescent="0.3">
      <c r="A97" s="14"/>
      <c r="B97" s="43"/>
      <c r="C97" s="28"/>
      <c r="D97" s="338" t="s">
        <v>54</v>
      </c>
      <c r="E97" s="342"/>
      <c r="F97" s="344"/>
      <c r="G97" s="467">
        <f>+H96+H95</f>
        <v>0</v>
      </c>
      <c r="H97" s="467"/>
      <c r="I97" s="467"/>
      <c r="J97" s="469"/>
    </row>
    <row r="98" spans="1:10" ht="19.5" thickBot="1" x14ac:dyDescent="0.3">
      <c r="A98" s="261" t="s">
        <v>60</v>
      </c>
      <c r="B98" s="14"/>
      <c r="C98" s="14"/>
      <c r="D98" s="6"/>
      <c r="E98" s="6"/>
      <c r="F98" s="74"/>
      <c r="G98" s="75"/>
      <c r="H98" s="75"/>
      <c r="I98" s="75"/>
      <c r="J98" s="75"/>
    </row>
    <row r="99" spans="1:10" ht="18.75" x14ac:dyDescent="0.25">
      <c r="B99" s="77" t="s">
        <v>382</v>
      </c>
      <c r="C99" s="10"/>
      <c r="D99" s="10"/>
      <c r="E99" s="10"/>
      <c r="F99" s="10"/>
      <c r="G99" s="78"/>
      <c r="H99" s="78"/>
      <c r="I99" s="65"/>
      <c r="J99" s="66"/>
    </row>
    <row r="100" spans="1:10" x14ac:dyDescent="0.25">
      <c r="B100" s="38"/>
      <c r="C100" s="6"/>
      <c r="D100" s="14" t="s">
        <v>57</v>
      </c>
      <c r="E100" s="14"/>
      <c r="F100" s="14"/>
      <c r="G100" s="48"/>
      <c r="H100" s="470">
        <f>+H87</f>
        <v>730935.90995025018</v>
      </c>
      <c r="I100" s="470"/>
      <c r="J100" s="80"/>
    </row>
    <row r="101" spans="1:10" ht="15.75" thickBot="1" x14ac:dyDescent="0.3">
      <c r="B101" s="81"/>
      <c r="C101" s="62" t="s">
        <v>32</v>
      </c>
      <c r="D101" s="345" t="s">
        <v>58</v>
      </c>
      <c r="E101" s="346"/>
      <c r="F101" s="347"/>
      <c r="G101" s="471">
        <v>0.75</v>
      </c>
      <c r="H101" s="472"/>
      <c r="I101" s="472"/>
      <c r="J101" s="473"/>
    </row>
    <row r="102" spans="1:10" ht="16.5" thickBot="1" x14ac:dyDescent="0.3">
      <c r="B102" s="43"/>
      <c r="C102" s="28"/>
      <c r="D102" s="348" t="s">
        <v>59</v>
      </c>
      <c r="E102" s="339"/>
      <c r="F102" s="349"/>
      <c r="G102" s="59"/>
      <c r="H102" s="474">
        <f>+G101*H100</f>
        <v>548201.9324626876</v>
      </c>
      <c r="I102" s="474"/>
      <c r="J102" s="475"/>
    </row>
    <row r="103" spans="1:10" x14ac:dyDescent="0.25">
      <c r="A103" s="90"/>
      <c r="B103" s="6"/>
      <c r="C103" s="14"/>
      <c r="D103" s="6"/>
      <c r="E103" s="6"/>
      <c r="F103" s="74"/>
      <c r="G103" s="476"/>
      <c r="H103" s="476"/>
      <c r="I103" s="476"/>
      <c r="J103" s="476"/>
    </row>
    <row r="104" spans="1:10" ht="19.5" thickBot="1" x14ac:dyDescent="0.3">
      <c r="A104" s="261" t="s">
        <v>66</v>
      </c>
      <c r="B104" s="14"/>
      <c r="C104" s="14"/>
      <c r="D104" s="14"/>
      <c r="E104" s="14"/>
      <c r="F104" s="14"/>
      <c r="G104" s="48"/>
      <c r="H104" s="48"/>
      <c r="I104" s="48"/>
      <c r="J104" s="48"/>
    </row>
    <row r="105" spans="1:10" x14ac:dyDescent="0.25">
      <c r="B105" s="82" t="s">
        <v>334</v>
      </c>
      <c r="C105" s="9"/>
      <c r="D105" s="9"/>
      <c r="E105" s="9"/>
      <c r="F105" s="9"/>
      <c r="G105" s="192"/>
      <c r="H105" s="33"/>
      <c r="I105" s="11"/>
      <c r="J105" s="66"/>
    </row>
    <row r="106" spans="1:10" x14ac:dyDescent="0.25">
      <c r="B106" s="138" t="s">
        <v>40</v>
      </c>
      <c r="C106" s="140">
        <v>0.15</v>
      </c>
      <c r="D106" s="83" t="s">
        <v>61</v>
      </c>
      <c r="E106" s="14"/>
      <c r="F106" s="14"/>
      <c r="G106" s="193"/>
      <c r="H106" s="358">
        <v>0.15</v>
      </c>
      <c r="I106" s="135">
        <f>H102*H106</f>
        <v>82230.289869403132</v>
      </c>
      <c r="J106" s="84"/>
    </row>
    <row r="107" spans="1:10" x14ac:dyDescent="0.25">
      <c r="B107" s="81" t="s">
        <v>40</v>
      </c>
      <c r="C107" s="140">
        <v>0.1</v>
      </c>
      <c r="D107" s="15" t="s">
        <v>62</v>
      </c>
      <c r="E107" s="14"/>
      <c r="F107" s="14"/>
      <c r="G107" s="190"/>
      <c r="H107" s="358">
        <v>0</v>
      </c>
      <c r="I107" s="135">
        <f>H102*H107</f>
        <v>0</v>
      </c>
      <c r="J107" s="85"/>
    </row>
    <row r="108" spans="1:10" x14ac:dyDescent="0.25">
      <c r="B108" s="81" t="s">
        <v>40</v>
      </c>
      <c r="C108" s="140">
        <v>0.1</v>
      </c>
      <c r="D108" s="15" t="s">
        <v>63</v>
      </c>
      <c r="E108" s="6"/>
      <c r="F108" s="14"/>
      <c r="G108" s="190"/>
      <c r="H108" s="358">
        <v>0</v>
      </c>
      <c r="I108" s="135">
        <f>H102*H108</f>
        <v>0</v>
      </c>
      <c r="J108" s="69"/>
    </row>
    <row r="109" spans="1:10" ht="15.75" thickBot="1" x14ac:dyDescent="0.3">
      <c r="B109" s="81" t="s">
        <v>40</v>
      </c>
      <c r="C109" s="140">
        <v>0.15</v>
      </c>
      <c r="D109" s="15" t="s">
        <v>64</v>
      </c>
      <c r="E109" s="14"/>
      <c r="F109" s="14"/>
      <c r="G109" s="194"/>
      <c r="H109" s="358">
        <v>0</v>
      </c>
      <c r="I109" s="139">
        <f>H102*H109</f>
        <v>0</v>
      </c>
      <c r="J109" s="3"/>
    </row>
    <row r="110" spans="1:10" ht="16.5" thickBot="1" x14ac:dyDescent="0.3">
      <c r="B110" s="43"/>
      <c r="C110" s="350" t="s">
        <v>96</v>
      </c>
      <c r="D110" s="351" t="s">
        <v>65</v>
      </c>
      <c r="E110" s="339"/>
      <c r="F110" s="340"/>
      <c r="G110" s="195"/>
      <c r="H110" s="477">
        <f>+I106+I107+I108+I109</f>
        <v>82230.289869403132</v>
      </c>
      <c r="I110" s="478"/>
      <c r="J110" s="86"/>
    </row>
    <row r="111" spans="1:10" ht="19.5" thickBot="1" x14ac:dyDescent="0.3">
      <c r="A111" s="261" t="s">
        <v>71</v>
      </c>
      <c r="B111" s="14"/>
      <c r="C111" s="14"/>
      <c r="D111" s="14"/>
      <c r="E111" s="14"/>
      <c r="F111" s="14"/>
      <c r="G111" s="48"/>
      <c r="H111" s="48"/>
      <c r="I111" s="48"/>
      <c r="J111" s="48"/>
    </row>
    <row r="112" spans="1:10" ht="18.75" x14ac:dyDescent="0.25">
      <c r="B112" s="383" t="s">
        <v>67</v>
      </c>
      <c r="C112" s="384"/>
      <c r="D112" s="384"/>
      <c r="E112" s="384"/>
      <c r="F112" s="384"/>
      <c r="G112" s="192"/>
      <c r="H112" s="65"/>
      <c r="I112" s="65"/>
      <c r="J112" s="66"/>
    </row>
    <row r="113" spans="1:13" ht="15.75" x14ac:dyDescent="0.25">
      <c r="B113" s="87"/>
      <c r="C113" s="79" t="s">
        <v>40</v>
      </c>
      <c r="D113" s="88" t="s">
        <v>68</v>
      </c>
      <c r="E113" s="14"/>
      <c r="F113" s="14"/>
      <c r="G113" s="190"/>
      <c r="H113" s="431">
        <f>+H102</f>
        <v>548201.9324626876</v>
      </c>
      <c r="I113" s="431"/>
      <c r="J113" s="69"/>
    </row>
    <row r="114" spans="1:13" ht="15.75" thickBot="1" x14ac:dyDescent="0.3">
      <c r="B114" s="38"/>
      <c r="C114" s="79" t="s">
        <v>40</v>
      </c>
      <c r="D114" s="6" t="s">
        <v>69</v>
      </c>
      <c r="E114" s="6"/>
      <c r="F114" s="14"/>
      <c r="G114" s="196"/>
      <c r="H114" s="479">
        <f>+H110</f>
        <v>82230.289869403132</v>
      </c>
      <c r="I114" s="453"/>
      <c r="J114" s="71"/>
    </row>
    <row r="115" spans="1:13" ht="21.75" thickBot="1" x14ac:dyDescent="0.3">
      <c r="B115" s="43"/>
      <c r="C115" s="338" t="s">
        <v>70</v>
      </c>
      <c r="D115" s="342"/>
      <c r="E115" s="342"/>
      <c r="F115" s="352"/>
      <c r="G115" s="381"/>
      <c r="H115" s="466">
        <f>+H114+H113</f>
        <v>630432.22233209072</v>
      </c>
      <c r="I115" s="466"/>
      <c r="J115" s="382"/>
    </row>
    <row r="116" spans="1:13" ht="19.5" thickBot="1" x14ac:dyDescent="0.35">
      <c r="A116" s="263" t="s">
        <v>175</v>
      </c>
      <c r="B116" s="14"/>
      <c r="C116" s="14"/>
      <c r="D116" s="14"/>
      <c r="E116" s="14"/>
      <c r="F116" s="14"/>
      <c r="G116" s="48"/>
      <c r="H116" s="481"/>
      <c r="I116" s="481"/>
      <c r="J116" s="48"/>
    </row>
    <row r="117" spans="1:13" ht="18.75" x14ac:dyDescent="0.25">
      <c r="B117" s="383" t="s">
        <v>72</v>
      </c>
      <c r="C117" s="384"/>
      <c r="D117" s="384"/>
      <c r="E117" s="384"/>
      <c r="F117" s="384"/>
      <c r="G117" s="192"/>
      <c r="H117" s="65"/>
      <c r="I117" s="65"/>
      <c r="J117" s="66"/>
    </row>
    <row r="118" spans="1:13" ht="15.75" x14ac:dyDescent="0.25">
      <c r="B118" s="87"/>
      <c r="C118" s="7" t="s">
        <v>6</v>
      </c>
      <c r="D118" s="88" t="s">
        <v>73</v>
      </c>
      <c r="E118" s="14"/>
      <c r="F118" s="14"/>
      <c r="G118" s="190"/>
      <c r="H118" s="431">
        <f>+H115</f>
        <v>630432.22233209072</v>
      </c>
      <c r="I118" s="431"/>
      <c r="J118" s="69"/>
      <c r="L118" t="s">
        <v>26</v>
      </c>
    </row>
    <row r="119" spans="1:13" ht="19.5" thickBot="1" x14ac:dyDescent="0.3">
      <c r="B119" s="38"/>
      <c r="C119" s="62" t="s">
        <v>8</v>
      </c>
      <c r="D119" s="6" t="s">
        <v>74</v>
      </c>
      <c r="E119" s="6"/>
      <c r="F119" s="14"/>
      <c r="G119" s="196"/>
      <c r="H119" s="453">
        <v>12</v>
      </c>
      <c r="I119" s="453"/>
      <c r="J119" s="71"/>
      <c r="M119" s="5" t="s">
        <v>338</v>
      </c>
    </row>
    <row r="120" spans="1:13" ht="21.75" thickBot="1" x14ac:dyDescent="0.3">
      <c r="B120" s="43"/>
      <c r="C120" s="338" t="s">
        <v>70</v>
      </c>
      <c r="D120" s="342"/>
      <c r="E120" s="342"/>
      <c r="F120" s="352"/>
      <c r="G120" s="381"/>
      <c r="H120" s="466">
        <f>+H118/H119</f>
        <v>52536.018527674227</v>
      </c>
      <c r="I120" s="466"/>
      <c r="J120" s="382"/>
      <c r="M120" t="s">
        <v>339</v>
      </c>
    </row>
    <row r="121" spans="1:13" ht="19.5" thickBot="1" x14ac:dyDescent="0.35">
      <c r="A121" s="263">
        <v>15</v>
      </c>
      <c r="B121" s="5"/>
      <c r="C121" s="36"/>
      <c r="D121" s="36"/>
      <c r="E121" s="36"/>
      <c r="F121" s="36"/>
      <c r="G121" s="36"/>
      <c r="H121" s="36"/>
      <c r="I121" s="91"/>
      <c r="J121" s="36"/>
      <c r="M121" t="s">
        <v>340</v>
      </c>
    </row>
    <row r="122" spans="1:13" ht="18.75" x14ac:dyDescent="0.3">
      <c r="A122" s="263"/>
      <c r="B122" s="8" t="s">
        <v>338</v>
      </c>
      <c r="C122" s="9"/>
      <c r="D122" s="9"/>
      <c r="E122" s="9"/>
      <c r="F122" s="9"/>
      <c r="G122" s="65"/>
      <c r="H122" s="65"/>
      <c r="I122" s="65"/>
      <c r="J122" s="66"/>
      <c r="L122" t="s">
        <v>26</v>
      </c>
      <c r="M122" t="s">
        <v>341</v>
      </c>
    </row>
    <row r="123" spans="1:13" ht="18.75" x14ac:dyDescent="0.25">
      <c r="B123" s="26"/>
      <c r="C123" s="14" t="s">
        <v>201</v>
      </c>
      <c r="D123" s="14"/>
      <c r="E123" s="14"/>
      <c r="F123" s="14"/>
      <c r="G123" s="48"/>
      <c r="H123" s="48"/>
      <c r="I123" s="48"/>
      <c r="J123" s="80"/>
      <c r="M123" t="s">
        <v>342</v>
      </c>
    </row>
    <row r="124" spans="1:13" ht="18.75" x14ac:dyDescent="0.25">
      <c r="B124" s="26"/>
      <c r="C124" s="14" t="s">
        <v>198</v>
      </c>
      <c r="D124" s="14"/>
      <c r="E124" s="14"/>
      <c r="F124" s="14"/>
      <c r="G124" s="48"/>
      <c r="H124" s="48"/>
      <c r="I124" s="48"/>
      <c r="J124" s="80"/>
    </row>
    <row r="125" spans="1:13" ht="18.75" x14ac:dyDescent="0.25">
      <c r="B125" s="26"/>
      <c r="C125" s="330" t="s">
        <v>202</v>
      </c>
      <c r="D125" s="14"/>
      <c r="E125" s="14"/>
      <c r="F125" s="14"/>
      <c r="G125" s="48"/>
      <c r="H125" s="48"/>
      <c r="I125" s="48"/>
      <c r="J125" s="80"/>
    </row>
    <row r="126" spans="1:13" ht="18.75" x14ac:dyDescent="0.25">
      <c r="B126" s="26"/>
      <c r="C126" s="14" t="s">
        <v>199</v>
      </c>
      <c r="D126" s="14"/>
      <c r="E126" s="14"/>
      <c r="F126" s="14"/>
      <c r="G126" s="279"/>
      <c r="H126" s="48"/>
      <c r="I126" s="48"/>
      <c r="J126" s="80"/>
    </row>
    <row r="127" spans="1:13" ht="15.75" x14ac:dyDescent="0.25">
      <c r="B127" s="87"/>
      <c r="C127" s="7" t="s">
        <v>6</v>
      </c>
      <c r="D127" s="277" t="s">
        <v>197</v>
      </c>
      <c r="E127" s="15"/>
      <c r="F127" s="15"/>
      <c r="G127" s="190"/>
      <c r="H127" s="431">
        <f>H14</f>
        <v>2470.54</v>
      </c>
      <c r="I127" s="431"/>
      <c r="J127" s="69"/>
    </row>
    <row r="128" spans="1:13" ht="15.75" x14ac:dyDescent="0.25">
      <c r="B128" s="87"/>
      <c r="C128" s="62" t="s">
        <v>32</v>
      </c>
      <c r="D128" t="s">
        <v>196</v>
      </c>
      <c r="G128" s="278"/>
      <c r="H128" s="482">
        <f>H127*365</f>
        <v>901747.1</v>
      </c>
      <c r="I128" s="482"/>
      <c r="J128" s="3"/>
    </row>
    <row r="129" spans="1:13" ht="16.5" thickBot="1" x14ac:dyDescent="0.3">
      <c r="B129" s="87"/>
      <c r="C129" s="62" t="s">
        <v>8</v>
      </c>
      <c r="D129" s="276" t="s">
        <v>195</v>
      </c>
      <c r="E129" s="15"/>
      <c r="F129" s="303"/>
      <c r="G129" s="196"/>
      <c r="H129" s="431">
        <f>H128/12</f>
        <v>75145.59166666666</v>
      </c>
      <c r="I129" s="480"/>
      <c r="J129" s="71"/>
    </row>
    <row r="130" spans="1:13" ht="18" thickBot="1" x14ac:dyDescent="0.3">
      <c r="B130" s="43"/>
      <c r="C130" s="353" t="s">
        <v>194</v>
      </c>
      <c r="D130" s="342"/>
      <c r="E130" s="342"/>
      <c r="F130" s="352"/>
      <c r="G130" s="197"/>
      <c r="H130" s="483">
        <f>H129</f>
        <v>75145.59166666666</v>
      </c>
      <c r="I130" s="483"/>
      <c r="J130" s="89"/>
    </row>
    <row r="131" spans="1:13" ht="19.5" thickBot="1" x14ac:dyDescent="0.35">
      <c r="A131" s="263">
        <v>16</v>
      </c>
    </row>
    <row r="132" spans="1:13" ht="18.75" x14ac:dyDescent="0.25">
      <c r="B132" s="8" t="s">
        <v>384</v>
      </c>
      <c r="C132" s="9"/>
      <c r="D132" s="9"/>
      <c r="E132" s="9"/>
      <c r="F132" s="9"/>
      <c r="G132" s="65"/>
      <c r="H132" s="65"/>
      <c r="I132" s="65"/>
      <c r="J132" s="66"/>
    </row>
    <row r="133" spans="1:13" ht="18.75" x14ac:dyDescent="0.25">
      <c r="B133" s="26"/>
      <c r="C133" t="s">
        <v>343</v>
      </c>
      <c r="D133" s="14"/>
      <c r="E133" s="14"/>
      <c r="F133" s="14"/>
      <c r="G133" s="48"/>
      <c r="H133" s="48"/>
      <c r="I133" s="48"/>
      <c r="J133" s="80"/>
    </row>
    <row r="134" spans="1:13" ht="18.75" x14ac:dyDescent="0.25">
      <c r="B134" s="26"/>
      <c r="C134" t="s">
        <v>386</v>
      </c>
      <c r="D134" s="14"/>
      <c r="E134" s="14"/>
      <c r="F134" s="14"/>
      <c r="G134" s="48"/>
      <c r="H134" s="48"/>
      <c r="I134" s="48"/>
      <c r="J134" s="80"/>
    </row>
    <row r="135" spans="1:13" ht="19.5" thickBot="1" x14ac:dyDescent="0.3">
      <c r="B135" s="26"/>
      <c r="C135" s="58" t="s">
        <v>394</v>
      </c>
      <c r="D135" s="14"/>
      <c r="E135" s="14"/>
      <c r="F135" s="14"/>
      <c r="G135" s="48"/>
      <c r="H135" s="48"/>
      <c r="I135" s="48"/>
      <c r="J135" s="80"/>
    </row>
    <row r="136" spans="1:13" ht="18.75" x14ac:dyDescent="0.25">
      <c r="B136" s="26"/>
      <c r="C136" s="280" t="s">
        <v>6</v>
      </c>
      <c r="D136" s="281" t="s">
        <v>357</v>
      </c>
      <c r="E136" s="203"/>
      <c r="F136" s="203"/>
      <c r="G136" s="283"/>
      <c r="H136" s="484">
        <v>315.04000000000002</v>
      </c>
      <c r="I136" s="484"/>
      <c r="J136" s="284"/>
    </row>
    <row r="137" spans="1:13" ht="15.75" x14ac:dyDescent="0.25">
      <c r="B137" s="87"/>
      <c r="C137" s="62" t="s">
        <v>32</v>
      </c>
      <c r="D137" s="58" t="s">
        <v>387</v>
      </c>
      <c r="G137" s="278"/>
      <c r="H137" s="485">
        <f>H136*365</f>
        <v>114989.6</v>
      </c>
      <c r="I137" s="486"/>
      <c r="J137" s="3"/>
    </row>
    <row r="138" spans="1:13" ht="15.75" x14ac:dyDescent="0.25">
      <c r="B138" s="87"/>
      <c r="C138" s="62" t="s">
        <v>32</v>
      </c>
      <c r="D138" s="276" t="s">
        <v>208</v>
      </c>
      <c r="G138" s="278"/>
      <c r="H138" s="482">
        <f>H137*1.11</f>
        <v>127638.45600000002</v>
      </c>
      <c r="I138" s="482"/>
      <c r="J138" s="3"/>
    </row>
    <row r="139" spans="1:13" ht="15.75" x14ac:dyDescent="0.25">
      <c r="B139" s="87"/>
      <c r="C139" s="62" t="s">
        <v>8</v>
      </c>
      <c r="D139" s="58" t="s">
        <v>388</v>
      </c>
      <c r="E139" s="15"/>
      <c r="F139" s="15"/>
      <c r="G139" s="196"/>
      <c r="H139" s="431">
        <f>H138/12</f>
        <v>10636.538000000002</v>
      </c>
      <c r="I139" s="480"/>
      <c r="J139" s="71"/>
    </row>
    <row r="140" spans="1:13" ht="15.75" thickBot="1" x14ac:dyDescent="0.3">
      <c r="B140" s="38"/>
      <c r="C140" s="62"/>
      <c r="D140" s="6"/>
      <c r="E140" s="6"/>
      <c r="F140" s="282"/>
      <c r="G140" s="196"/>
      <c r="H140" s="479"/>
      <c r="I140" s="453"/>
      <c r="J140" s="71"/>
    </row>
    <row r="141" spans="1:13" ht="21.75" thickBot="1" x14ac:dyDescent="0.35">
      <c r="A141" s="263">
        <v>17</v>
      </c>
      <c r="B141" s="43"/>
      <c r="C141" s="354" t="s">
        <v>200</v>
      </c>
      <c r="D141" s="342"/>
      <c r="E141" s="342"/>
      <c r="F141" s="352"/>
      <c r="G141" s="197"/>
      <c r="H141" s="487">
        <f>H139</f>
        <v>10636.538000000002</v>
      </c>
      <c r="I141" s="487"/>
      <c r="J141" s="89"/>
    </row>
    <row r="142" spans="1:13" ht="15.75" thickBot="1" x14ac:dyDescent="0.3"/>
    <row r="143" spans="1:13" ht="18.75" x14ac:dyDescent="0.3">
      <c r="B143" s="383" t="s">
        <v>203</v>
      </c>
      <c r="C143" s="384"/>
      <c r="D143" s="384"/>
      <c r="E143" s="384"/>
      <c r="F143" s="384"/>
      <c r="G143" s="65"/>
      <c r="H143" s="65"/>
      <c r="I143" s="65"/>
      <c r="J143" s="66"/>
      <c r="M143" s="167" t="s">
        <v>344</v>
      </c>
    </row>
    <row r="144" spans="1:13" ht="18.75" x14ac:dyDescent="0.25">
      <c r="B144" s="26"/>
      <c r="C144" s="14" t="s">
        <v>204</v>
      </c>
      <c r="D144" s="14"/>
      <c r="E144" s="14"/>
      <c r="F144" s="14"/>
      <c r="G144" s="48"/>
      <c r="H144" s="48"/>
      <c r="I144" s="48"/>
      <c r="J144" s="80"/>
    </row>
    <row r="145" spans="2:10" ht="18.75" x14ac:dyDescent="0.25">
      <c r="B145" s="26"/>
      <c r="C145" s="14" t="s">
        <v>205</v>
      </c>
      <c r="D145" s="14"/>
      <c r="E145" s="14"/>
      <c r="F145" s="14"/>
      <c r="G145" s="48"/>
      <c r="H145" s="48"/>
      <c r="I145" s="48"/>
      <c r="J145" s="80"/>
    </row>
    <row r="146" spans="2:10" ht="19.5" thickBot="1" x14ac:dyDescent="0.3">
      <c r="B146" s="26"/>
      <c r="C146" s="14" t="s">
        <v>360</v>
      </c>
      <c r="D146" s="14"/>
      <c r="E146" s="14"/>
      <c r="F146" s="14"/>
      <c r="G146" s="48"/>
      <c r="H146" s="48"/>
      <c r="I146" s="48"/>
      <c r="J146" s="80"/>
    </row>
    <row r="147" spans="2:10" ht="15.75" x14ac:dyDescent="0.25">
      <c r="B147" s="87"/>
      <c r="C147" s="79" t="s">
        <v>6</v>
      </c>
      <c r="D147" s="325" t="s">
        <v>98</v>
      </c>
      <c r="E147" s="15"/>
      <c r="F147" s="15"/>
      <c r="G147" s="290"/>
      <c r="H147" s="488">
        <f>H102</f>
        <v>548201.9324626876</v>
      </c>
      <c r="I147" s="488"/>
      <c r="J147" s="291"/>
    </row>
    <row r="148" spans="2:10" ht="15.75" x14ac:dyDescent="0.25">
      <c r="B148" s="87"/>
      <c r="C148" s="62" t="s">
        <v>8</v>
      </c>
      <c r="D148" t="s">
        <v>206</v>
      </c>
      <c r="G148" s="278"/>
      <c r="H148" s="482">
        <f>H147/12</f>
        <v>45683.494371890636</v>
      </c>
      <c r="I148" s="482"/>
      <c r="J148" s="3"/>
    </row>
    <row r="149" spans="2:10" ht="15.75" x14ac:dyDescent="0.25">
      <c r="B149" s="87"/>
      <c r="C149" s="62"/>
      <c r="D149" s="276"/>
      <c r="E149" s="15"/>
      <c r="F149" s="15"/>
      <c r="G149" s="196"/>
      <c r="H149" s="431"/>
      <c r="I149" s="480"/>
      <c r="J149" s="71"/>
    </row>
    <row r="150" spans="2:10" ht="15.75" thickBot="1" x14ac:dyDescent="0.3">
      <c r="B150" s="38"/>
      <c r="C150" s="62"/>
      <c r="D150" s="6"/>
      <c r="E150" s="6"/>
      <c r="F150" s="282"/>
      <c r="G150" s="196"/>
      <c r="H150" s="479"/>
      <c r="I150" s="453"/>
      <c r="J150" s="71"/>
    </row>
    <row r="151" spans="2:10" ht="21.75" thickBot="1" x14ac:dyDescent="0.3">
      <c r="B151" s="43"/>
      <c r="C151" s="354" t="s">
        <v>203</v>
      </c>
      <c r="D151" s="342"/>
      <c r="E151" s="342"/>
      <c r="F151" s="352"/>
      <c r="G151" s="381"/>
      <c r="H151" s="466">
        <f>H148</f>
        <v>45683.494371890636</v>
      </c>
      <c r="I151" s="466"/>
      <c r="J151" s="382"/>
    </row>
    <row r="153" spans="2:10" x14ac:dyDescent="0.25">
      <c r="B153" s="58" t="s">
        <v>395</v>
      </c>
    </row>
    <row r="154" spans="2:10" x14ac:dyDescent="0.25">
      <c r="B154" s="136">
        <v>2016</v>
      </c>
      <c r="C154" s="103">
        <v>73.040000000000006</v>
      </c>
    </row>
    <row r="155" spans="2:10" x14ac:dyDescent="0.25">
      <c r="B155" s="136">
        <v>2017</v>
      </c>
      <c r="C155" s="103">
        <v>80.040000000000006</v>
      </c>
    </row>
    <row r="156" spans="2:10" x14ac:dyDescent="0.25">
      <c r="B156" s="136">
        <v>2018</v>
      </c>
      <c r="C156" s="103">
        <v>88.36</v>
      </c>
    </row>
    <row r="157" spans="2:10" x14ac:dyDescent="0.25">
      <c r="B157" s="136">
        <v>2019</v>
      </c>
      <c r="C157" s="103">
        <v>102.68</v>
      </c>
    </row>
    <row r="158" spans="2:10" x14ac:dyDescent="0.25">
      <c r="B158" s="136">
        <v>2020</v>
      </c>
      <c r="C158" s="103">
        <v>123.22</v>
      </c>
    </row>
    <row r="159" spans="2:10" x14ac:dyDescent="0.25">
      <c r="B159" s="136">
        <v>2021</v>
      </c>
      <c r="C159" s="103">
        <v>141.69999999999999</v>
      </c>
    </row>
    <row r="160" spans="2:10" x14ac:dyDescent="0.25">
      <c r="B160" s="136">
        <v>2022</v>
      </c>
      <c r="C160" s="103">
        <v>172.87</v>
      </c>
    </row>
    <row r="161" spans="2:3" x14ac:dyDescent="0.25">
      <c r="B161" s="136">
        <v>2023</v>
      </c>
      <c r="C161" s="103">
        <v>207.44</v>
      </c>
    </row>
    <row r="162" spans="2:3" x14ac:dyDescent="0.25">
      <c r="B162" s="136">
        <v>2024</v>
      </c>
      <c r="C162" s="103">
        <v>248.93</v>
      </c>
    </row>
    <row r="163" spans="2:3" x14ac:dyDescent="0.25">
      <c r="B163" s="136">
        <v>2025</v>
      </c>
      <c r="C163" s="103">
        <v>278.8</v>
      </c>
    </row>
    <row r="164" spans="2:3" x14ac:dyDescent="0.25">
      <c r="B164" s="136">
        <v>2026</v>
      </c>
      <c r="C164" s="103">
        <v>315.04000000000002</v>
      </c>
    </row>
    <row r="166" spans="2:3" x14ac:dyDescent="0.25">
      <c r="B166" s="401" t="s">
        <v>400</v>
      </c>
    </row>
    <row r="167" spans="2:3" x14ac:dyDescent="0.25">
      <c r="B167" s="401" t="s">
        <v>396</v>
      </c>
    </row>
    <row r="168" spans="2:3" x14ac:dyDescent="0.25">
      <c r="B168" s="402" t="s">
        <v>397</v>
      </c>
    </row>
    <row r="169" spans="2:3" x14ac:dyDescent="0.25">
      <c r="B169" s="402" t="s">
        <v>398</v>
      </c>
    </row>
    <row r="170" spans="2:3" x14ac:dyDescent="0.25">
      <c r="B170" s="402" t="s">
        <v>399</v>
      </c>
    </row>
  </sheetData>
  <sheetProtection selectLockedCells="1"/>
  <mergeCells count="67">
    <mergeCell ref="H151:I151"/>
    <mergeCell ref="H140:I140"/>
    <mergeCell ref="H141:I141"/>
    <mergeCell ref="H147:I147"/>
    <mergeCell ref="H148:I148"/>
    <mergeCell ref="H149:I149"/>
    <mergeCell ref="H150:I150"/>
    <mergeCell ref="H139:I139"/>
    <mergeCell ref="H116:I116"/>
    <mergeCell ref="H118:I118"/>
    <mergeCell ref="H119:I119"/>
    <mergeCell ref="H120:I120"/>
    <mergeCell ref="H127:I127"/>
    <mergeCell ref="H128:I128"/>
    <mergeCell ref="H129:I129"/>
    <mergeCell ref="H130:I130"/>
    <mergeCell ref="H136:I136"/>
    <mergeCell ref="H137:I137"/>
    <mergeCell ref="H138:I138"/>
    <mergeCell ref="H115:I115"/>
    <mergeCell ref="H92:I92"/>
    <mergeCell ref="H95:I95"/>
    <mergeCell ref="H96:I96"/>
    <mergeCell ref="G97:J97"/>
    <mergeCell ref="H100:I100"/>
    <mergeCell ref="G101:J101"/>
    <mergeCell ref="H102:J102"/>
    <mergeCell ref="G103:J103"/>
    <mergeCell ref="H110:I110"/>
    <mergeCell ref="H113:I113"/>
    <mergeCell ref="H114:I114"/>
    <mergeCell ref="H91:I91"/>
    <mergeCell ref="H63:I63"/>
    <mergeCell ref="G64:J64"/>
    <mergeCell ref="H67:I67"/>
    <mergeCell ref="H68:I68"/>
    <mergeCell ref="H69:I69"/>
    <mergeCell ref="H70:I70"/>
    <mergeCell ref="H71:J71"/>
    <mergeCell ref="H85:I85"/>
    <mergeCell ref="H86:I86"/>
    <mergeCell ref="H87:J87"/>
    <mergeCell ref="H90:I90"/>
    <mergeCell ref="H62:I62"/>
    <mergeCell ref="H36:I36"/>
    <mergeCell ref="H37:I37"/>
    <mergeCell ref="H38:I38"/>
    <mergeCell ref="G42:J42"/>
    <mergeCell ref="H45:I45"/>
    <mergeCell ref="H46:I46"/>
    <mergeCell ref="H49:I49"/>
    <mergeCell ref="H50:I50"/>
    <mergeCell ref="H51:I51"/>
    <mergeCell ref="G58:J58"/>
    <mergeCell ref="H61:I61"/>
    <mergeCell ref="H35:I35"/>
    <mergeCell ref="H14:I14"/>
    <mergeCell ref="H15:I15"/>
    <mergeCell ref="G16:J16"/>
    <mergeCell ref="H23:I23"/>
    <mergeCell ref="H24:I24"/>
    <mergeCell ref="G25:I25"/>
    <mergeCell ref="G26:J26"/>
    <mergeCell ref="G27:J27"/>
    <mergeCell ref="H32:I32"/>
    <mergeCell ref="H33:I33"/>
    <mergeCell ref="H34:I3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B411-60D2-444E-B082-536E0597BC95}">
  <dimension ref="A1:W168"/>
  <sheetViews>
    <sheetView zoomScale="80" zoomScaleNormal="80" workbookViewId="0">
      <selection activeCell="H155" sqref="H155"/>
    </sheetView>
  </sheetViews>
  <sheetFormatPr baseColWidth="10" defaultRowHeight="15" x14ac:dyDescent="0.25"/>
  <cols>
    <col min="3" max="3" width="11.7109375" customWidth="1"/>
    <col min="4" max="4" width="15.28515625" customWidth="1"/>
    <col min="6" max="6" width="15.7109375" customWidth="1"/>
    <col min="7" max="7" width="14.140625" customWidth="1"/>
    <col min="8" max="8" width="12.140625" bestFit="1" customWidth="1"/>
    <col min="9" max="9" width="14" bestFit="1" customWidth="1"/>
    <col min="10" max="10" width="13.140625" bestFit="1" customWidth="1"/>
  </cols>
  <sheetData>
    <row r="1" spans="1:23" ht="27" customHeight="1" thickBot="1" x14ac:dyDescent="0.55000000000000004">
      <c r="B1" s="1" t="s">
        <v>0</v>
      </c>
    </row>
    <row r="2" spans="1:23" x14ac:dyDescent="0.25">
      <c r="B2" s="359" t="s">
        <v>1</v>
      </c>
      <c r="C2" s="360" t="s">
        <v>389</v>
      </c>
      <c r="D2" s="360"/>
      <c r="E2" s="360"/>
      <c r="F2" s="331" t="s">
        <v>7</v>
      </c>
      <c r="G2" s="233"/>
      <c r="H2" s="233"/>
      <c r="I2" s="233"/>
      <c r="J2" s="332">
        <f>H14</f>
        <v>500</v>
      </c>
    </row>
    <row r="3" spans="1:23" x14ac:dyDescent="0.25">
      <c r="B3" s="361" t="s">
        <v>2</v>
      </c>
      <c r="C3" s="362"/>
      <c r="D3" s="363"/>
      <c r="E3" s="362"/>
      <c r="F3" s="2" t="s">
        <v>9</v>
      </c>
      <c r="G3" s="234"/>
      <c r="H3" s="236"/>
      <c r="I3" s="234"/>
      <c r="J3" s="333">
        <f>H15</f>
        <v>117.04</v>
      </c>
    </row>
    <row r="4" spans="1:23" x14ac:dyDescent="0.25">
      <c r="B4" s="361" t="s">
        <v>3</v>
      </c>
      <c r="C4" s="362"/>
      <c r="D4" s="363"/>
      <c r="E4" s="362"/>
      <c r="F4" s="2" t="s">
        <v>357</v>
      </c>
      <c r="G4" s="234"/>
      <c r="H4" s="234"/>
      <c r="I4" s="234"/>
      <c r="J4" s="334">
        <f>H130</f>
        <v>102.68</v>
      </c>
      <c r="M4" s="58" t="s">
        <v>383</v>
      </c>
    </row>
    <row r="5" spans="1:23" ht="15.75" thickBot="1" x14ac:dyDescent="0.3">
      <c r="B5" s="364" t="s">
        <v>4</v>
      </c>
      <c r="C5" s="365"/>
      <c r="D5" s="366"/>
      <c r="E5" s="365"/>
      <c r="F5" s="4"/>
      <c r="G5" s="235"/>
      <c r="H5" s="235"/>
      <c r="I5" s="235"/>
      <c r="J5" s="237"/>
      <c r="M5" s="58" t="s">
        <v>379</v>
      </c>
    </row>
    <row r="6" spans="1:23" x14ac:dyDescent="0.25">
      <c r="B6" s="58"/>
      <c r="C6" s="264"/>
      <c r="D6" s="58"/>
      <c r="E6" s="264"/>
      <c r="F6" s="58"/>
      <c r="G6" s="264"/>
      <c r="H6" s="264"/>
      <c r="I6" s="264"/>
      <c r="J6" s="264"/>
      <c r="M6" s="58" t="s">
        <v>378</v>
      </c>
    </row>
    <row r="7" spans="1:23" ht="14.25" customHeight="1" x14ac:dyDescent="0.25">
      <c r="B7" t="s">
        <v>170</v>
      </c>
      <c r="D7" s="58"/>
      <c r="M7" s="58" t="s">
        <v>377</v>
      </c>
    </row>
    <row r="8" spans="1:23" ht="15.75" customHeight="1" x14ac:dyDescent="0.25">
      <c r="B8" t="s">
        <v>179</v>
      </c>
      <c r="D8" s="58"/>
      <c r="W8" s="58" t="s">
        <v>230</v>
      </c>
    </row>
    <row r="9" spans="1:23" x14ac:dyDescent="0.25">
      <c r="B9" t="s">
        <v>361</v>
      </c>
      <c r="D9" s="58"/>
      <c r="N9" s="58" t="s">
        <v>229</v>
      </c>
    </row>
    <row r="10" spans="1:23" x14ac:dyDescent="0.25">
      <c r="B10" t="s">
        <v>181</v>
      </c>
      <c r="D10" s="58"/>
    </row>
    <row r="11" spans="1:23" ht="18.75" x14ac:dyDescent="0.25">
      <c r="A11" s="5"/>
      <c r="B11" t="s">
        <v>180</v>
      </c>
      <c r="D11" s="58"/>
    </row>
    <row r="12" spans="1:23" ht="19.5" thickBot="1" x14ac:dyDescent="0.3">
      <c r="A12" s="5"/>
      <c r="B12" s="58"/>
      <c r="D12" s="58"/>
    </row>
    <row r="13" spans="1:23" ht="18.75" x14ac:dyDescent="0.25">
      <c r="A13" s="261" t="s">
        <v>5</v>
      </c>
      <c r="B13" s="8" t="s">
        <v>183</v>
      </c>
      <c r="C13" s="10"/>
      <c r="D13" s="10"/>
      <c r="E13" s="10"/>
      <c r="F13" s="10"/>
      <c r="G13" s="299"/>
      <c r="H13" s="299"/>
      <c r="I13" s="299"/>
      <c r="J13" s="301"/>
    </row>
    <row r="14" spans="1:23" ht="18.75" x14ac:dyDescent="0.25">
      <c r="B14" s="26"/>
      <c r="C14" s="62" t="s">
        <v>6</v>
      </c>
      <c r="D14" s="205" t="s">
        <v>7</v>
      </c>
      <c r="E14" s="205"/>
      <c r="F14" s="205"/>
      <c r="G14" s="300"/>
      <c r="H14" s="426">
        <v>500</v>
      </c>
      <c r="I14" s="426"/>
      <c r="J14" s="302"/>
      <c r="L14" s="25"/>
    </row>
    <row r="15" spans="1:23" x14ac:dyDescent="0.25">
      <c r="A15" s="12"/>
      <c r="B15" s="13"/>
      <c r="C15" s="62" t="s">
        <v>8</v>
      </c>
      <c r="D15" s="205" t="s">
        <v>9</v>
      </c>
      <c r="E15" s="204"/>
      <c r="F15" s="204"/>
      <c r="G15" s="206"/>
      <c r="H15" s="427">
        <v>117.04</v>
      </c>
      <c r="I15" s="427"/>
      <c r="J15" s="207"/>
      <c r="L15" t="s">
        <v>26</v>
      </c>
    </row>
    <row r="16" spans="1:23" ht="15.75" thickBot="1" x14ac:dyDescent="0.3">
      <c r="A16" s="12"/>
      <c r="B16" s="13"/>
      <c r="C16" s="7" t="s">
        <v>6</v>
      </c>
      <c r="D16" s="116" t="s">
        <v>10</v>
      </c>
      <c r="E16" s="268"/>
      <c r="F16" s="268"/>
      <c r="G16" s="428">
        <f>H14/H15</f>
        <v>4.2720437457279559</v>
      </c>
      <c r="H16" s="429"/>
      <c r="I16" s="429"/>
      <c r="J16" s="430"/>
      <c r="M16" t="s">
        <v>92</v>
      </c>
    </row>
    <row r="17" spans="1:12" x14ac:dyDescent="0.25">
      <c r="A17" s="12"/>
      <c r="B17" s="13"/>
      <c r="C17" s="62"/>
      <c r="D17" s="116" t="s">
        <v>186</v>
      </c>
      <c r="E17" s="16"/>
      <c r="F17" s="16"/>
      <c r="G17" s="29"/>
      <c r="H17" s="266"/>
      <c r="I17" s="266"/>
      <c r="J17" s="267"/>
    </row>
    <row r="18" spans="1:12" x14ac:dyDescent="0.25">
      <c r="B18" s="270"/>
      <c r="C18" s="58"/>
      <c r="D18" s="269" t="s">
        <v>187</v>
      </c>
      <c r="E18" s="58"/>
      <c r="F18" s="58"/>
      <c r="G18" s="58"/>
      <c r="H18" s="58"/>
      <c r="I18" s="58"/>
      <c r="J18" s="271"/>
    </row>
    <row r="19" spans="1:12" ht="18.75" x14ac:dyDescent="0.25">
      <c r="A19" s="5"/>
      <c r="B19" s="288"/>
      <c r="C19" s="269"/>
      <c r="D19" s="269"/>
      <c r="E19" s="269"/>
      <c r="F19" s="269"/>
      <c r="G19" s="269"/>
      <c r="H19" s="269"/>
      <c r="I19" s="269"/>
      <c r="J19" s="286"/>
    </row>
    <row r="20" spans="1:12" ht="15.75" thickBot="1" x14ac:dyDescent="0.3">
      <c r="B20" s="289"/>
      <c r="C20" s="285"/>
      <c r="D20" s="285"/>
      <c r="E20" s="285"/>
      <c r="F20" s="285"/>
      <c r="G20" s="285"/>
      <c r="H20" s="285"/>
      <c r="I20" s="285"/>
      <c r="J20" s="287"/>
      <c r="K20" t="s">
        <v>26</v>
      </c>
    </row>
    <row r="21" spans="1:12" ht="15.75" thickBot="1" x14ac:dyDescent="0.3">
      <c r="A21" s="12"/>
      <c r="B21" s="12"/>
      <c r="C21" s="14"/>
      <c r="D21" s="15"/>
      <c r="E21" s="16"/>
      <c r="F21" s="16"/>
      <c r="G21" s="20"/>
      <c r="H21" s="20"/>
      <c r="I21" s="20"/>
      <c r="J21" s="20"/>
    </row>
    <row r="22" spans="1:12" ht="18.75" x14ac:dyDescent="0.25">
      <c r="A22" s="261" t="s">
        <v>11</v>
      </c>
      <c r="B22" s="8" t="s">
        <v>12</v>
      </c>
      <c r="C22" s="9"/>
      <c r="D22" s="21"/>
      <c r="E22" s="22"/>
      <c r="F22" s="22"/>
      <c r="G22" s="186"/>
      <c r="H22" s="23"/>
      <c r="I22" s="23"/>
      <c r="J22" s="24"/>
    </row>
    <row r="23" spans="1:12" ht="18.75" x14ac:dyDescent="0.25">
      <c r="A23" s="12"/>
      <c r="B23" s="26"/>
      <c r="C23" s="62" t="s">
        <v>6</v>
      </c>
      <c r="D23" s="15" t="s">
        <v>13</v>
      </c>
      <c r="E23" s="16"/>
      <c r="F23" s="16"/>
      <c r="G23" s="184"/>
      <c r="H23" s="431">
        <f>+H14</f>
        <v>500</v>
      </c>
      <c r="I23" s="431"/>
      <c r="J23" s="27"/>
    </row>
    <row r="24" spans="1:12" x14ac:dyDescent="0.25">
      <c r="A24" s="12"/>
      <c r="B24" s="13"/>
      <c r="C24" s="62" t="s">
        <v>14</v>
      </c>
      <c r="D24" s="14" t="s">
        <v>15</v>
      </c>
      <c r="E24" s="16"/>
      <c r="F24" s="16"/>
      <c r="G24" s="184"/>
      <c r="H24" s="432">
        <v>365</v>
      </c>
      <c r="I24" s="432"/>
      <c r="J24" s="27"/>
    </row>
    <row r="25" spans="1:12" x14ac:dyDescent="0.25">
      <c r="B25" s="13"/>
      <c r="C25" s="62" t="s">
        <v>6</v>
      </c>
      <c r="D25" s="14" t="s">
        <v>16</v>
      </c>
      <c r="E25" s="16"/>
      <c r="F25" s="16"/>
      <c r="G25" s="433">
        <f>+H24*H23</f>
        <v>182500</v>
      </c>
      <c r="H25" s="431"/>
      <c r="I25" s="431"/>
      <c r="J25" s="27"/>
      <c r="L25" t="s">
        <v>26</v>
      </c>
    </row>
    <row r="26" spans="1:12" x14ac:dyDescent="0.25">
      <c r="A26" s="6"/>
      <c r="B26" s="13"/>
      <c r="C26" s="62" t="s">
        <v>14</v>
      </c>
      <c r="D26" s="203" t="s">
        <v>17</v>
      </c>
      <c r="E26" s="204"/>
      <c r="F26" s="204"/>
      <c r="G26" s="434">
        <v>0.18290000000000001</v>
      </c>
      <c r="H26" s="435"/>
      <c r="I26" s="435"/>
      <c r="J26" s="436"/>
    </row>
    <row r="27" spans="1:12" ht="15.75" thickBot="1" x14ac:dyDescent="0.3">
      <c r="B27" s="17"/>
      <c r="C27" s="223" t="s">
        <v>6</v>
      </c>
      <c r="D27" s="18" t="s">
        <v>18</v>
      </c>
      <c r="E27" s="19"/>
      <c r="F27" s="19"/>
      <c r="G27" s="491">
        <f>+G26*G25</f>
        <v>33379.25</v>
      </c>
      <c r="H27" s="492"/>
      <c r="I27" s="492"/>
      <c r="J27" s="493"/>
    </row>
    <row r="28" spans="1:12" ht="15.75" thickBot="1" x14ac:dyDescent="0.3">
      <c r="A28" s="14"/>
      <c r="B28" s="12"/>
      <c r="C28" s="14"/>
      <c r="D28" s="15"/>
      <c r="E28" s="16"/>
      <c r="F28" s="16"/>
      <c r="G28" s="29"/>
      <c r="H28" s="16"/>
      <c r="I28" s="30"/>
      <c r="J28" s="31"/>
    </row>
    <row r="29" spans="1:12" ht="18.75" x14ac:dyDescent="0.25">
      <c r="A29" s="261" t="s">
        <v>19</v>
      </c>
      <c r="B29" s="8" t="s">
        <v>20</v>
      </c>
      <c r="C29" s="10"/>
      <c r="D29" s="10"/>
      <c r="E29" s="10"/>
      <c r="F29" s="9"/>
      <c r="G29" s="32"/>
      <c r="H29" s="33"/>
      <c r="I29" s="33"/>
      <c r="J29" s="34"/>
    </row>
    <row r="30" spans="1:12" ht="18.75" x14ac:dyDescent="0.25">
      <c r="A30" s="14"/>
      <c r="B30" s="26"/>
      <c r="C30" s="62" t="s">
        <v>21</v>
      </c>
      <c r="D30" s="203" t="s">
        <v>173</v>
      </c>
      <c r="E30" s="203"/>
      <c r="F30" s="203"/>
      <c r="G30" s="199"/>
      <c r="H30" s="440">
        <v>500</v>
      </c>
      <c r="I30" s="440"/>
      <c r="J30" s="200"/>
    </row>
    <row r="31" spans="1:12" ht="15.75" x14ac:dyDescent="0.25">
      <c r="A31" s="14"/>
      <c r="B31" s="35"/>
      <c r="C31" s="62" t="s">
        <v>21</v>
      </c>
      <c r="D31" s="203" t="s">
        <v>174</v>
      </c>
      <c r="E31" s="203"/>
      <c r="F31" s="203"/>
      <c r="G31" s="199"/>
      <c r="H31" s="440">
        <v>0</v>
      </c>
      <c r="I31" s="440"/>
      <c r="J31" s="200"/>
    </row>
    <row r="32" spans="1:12" x14ac:dyDescent="0.25">
      <c r="A32" s="6"/>
      <c r="B32" s="38"/>
      <c r="C32" s="62" t="s">
        <v>21</v>
      </c>
      <c r="D32" s="15" t="s">
        <v>22</v>
      </c>
      <c r="E32" s="15"/>
      <c r="F32" s="15"/>
      <c r="G32" s="238"/>
      <c r="H32" s="441">
        <f>H31+H30</f>
        <v>500</v>
      </c>
      <c r="I32" s="441"/>
      <c r="J32" s="239"/>
    </row>
    <row r="33" spans="1:15" x14ac:dyDescent="0.25">
      <c r="A33" s="14"/>
      <c r="B33" s="38"/>
      <c r="C33" s="62" t="s">
        <v>23</v>
      </c>
      <c r="D33" s="14" t="s">
        <v>24</v>
      </c>
      <c r="E33" s="14"/>
      <c r="F33" s="14"/>
      <c r="G33" s="39"/>
      <c r="H33" s="425">
        <v>500</v>
      </c>
      <c r="I33" s="425"/>
      <c r="J33" s="40"/>
    </row>
    <row r="34" spans="1:15" x14ac:dyDescent="0.25">
      <c r="B34" s="38"/>
      <c r="C34" s="62" t="s">
        <v>6</v>
      </c>
      <c r="D34" s="14" t="s">
        <v>25</v>
      </c>
      <c r="E34" s="14"/>
      <c r="F34" s="14"/>
      <c r="G34" s="39"/>
      <c r="H34" s="425">
        <f>+H32-H33</f>
        <v>0</v>
      </c>
      <c r="I34" s="425"/>
      <c r="J34" s="40"/>
    </row>
    <row r="35" spans="1:15" x14ac:dyDescent="0.25">
      <c r="A35" s="14"/>
      <c r="B35" s="38"/>
      <c r="C35" s="62" t="s">
        <v>8</v>
      </c>
      <c r="D35" s="14" t="s">
        <v>27</v>
      </c>
      <c r="E35" s="14"/>
      <c r="F35" s="6"/>
      <c r="G35" s="39"/>
      <c r="H35" s="432">
        <v>52</v>
      </c>
      <c r="I35" s="432"/>
      <c r="J35" s="40"/>
    </row>
    <row r="36" spans="1:15" x14ac:dyDescent="0.25">
      <c r="B36" s="38"/>
      <c r="C36" s="62" t="s">
        <v>6</v>
      </c>
      <c r="D36" s="6" t="s">
        <v>28</v>
      </c>
      <c r="E36" s="14"/>
      <c r="F36" s="14"/>
      <c r="G36" s="41"/>
      <c r="H36" s="443">
        <f>+H34/H35</f>
        <v>0</v>
      </c>
      <c r="I36" s="443"/>
      <c r="J36" s="42"/>
    </row>
    <row r="37" spans="1:15" ht="19.5" thickBot="1" x14ac:dyDescent="0.35">
      <c r="B37" s="38"/>
      <c r="C37" s="62"/>
      <c r="D37" s="14" t="s">
        <v>182</v>
      </c>
      <c r="E37" s="14"/>
      <c r="F37" s="14"/>
      <c r="G37" s="252"/>
      <c r="H37" s="243"/>
      <c r="I37" s="243"/>
      <c r="J37" s="42"/>
      <c r="K37" s="62"/>
      <c r="M37" s="167" t="s">
        <v>176</v>
      </c>
    </row>
    <row r="38" spans="1:15" ht="15.75" x14ac:dyDescent="0.25">
      <c r="B38" s="38"/>
      <c r="C38" s="62"/>
      <c r="D38" s="14" t="s">
        <v>188</v>
      </c>
      <c r="E38" s="14"/>
      <c r="F38" s="14"/>
      <c r="G38" s="29"/>
      <c r="H38" s="272"/>
      <c r="I38" s="272"/>
      <c r="J38" s="273"/>
      <c r="M38" s="246">
        <v>0</v>
      </c>
      <c r="N38" s="247">
        <v>0</v>
      </c>
    </row>
    <row r="39" spans="1:15" x14ac:dyDescent="0.25">
      <c r="A39" s="14"/>
      <c r="B39" s="38"/>
      <c r="C39" s="62"/>
      <c r="D39" s="14" t="s">
        <v>189</v>
      </c>
      <c r="E39" s="14"/>
      <c r="F39" s="14"/>
      <c r="G39" s="253"/>
      <c r="H39" s="254"/>
      <c r="I39" s="254"/>
      <c r="J39" s="265"/>
      <c r="M39" s="248">
        <v>13</v>
      </c>
      <c r="N39" s="249">
        <v>0.5</v>
      </c>
    </row>
    <row r="40" spans="1:15" ht="15.75" thickBot="1" x14ac:dyDescent="0.3">
      <c r="B40" s="43"/>
      <c r="C40" s="244" t="s">
        <v>29</v>
      </c>
      <c r="D40" s="244"/>
      <c r="E40" s="245"/>
      <c r="F40" s="255"/>
      <c r="G40" s="444">
        <v>0</v>
      </c>
      <c r="H40" s="445"/>
      <c r="I40" s="445"/>
      <c r="J40" s="446"/>
      <c r="M40" s="250">
        <v>26.1</v>
      </c>
      <c r="N40" s="251">
        <v>1</v>
      </c>
    </row>
    <row r="41" spans="1:15" ht="15.75" thickBot="1" x14ac:dyDescent="0.3">
      <c r="A41" s="12"/>
      <c r="B41" s="14"/>
      <c r="C41" s="14"/>
      <c r="D41" s="14"/>
      <c r="E41" s="14"/>
      <c r="F41" s="14"/>
      <c r="G41" s="29"/>
      <c r="H41" s="16"/>
      <c r="I41" s="16"/>
      <c r="J41" s="44"/>
      <c r="O41" s="58" t="s">
        <v>177</v>
      </c>
    </row>
    <row r="42" spans="1:15" ht="15.75" x14ac:dyDescent="0.25">
      <c r="A42" s="7" t="s">
        <v>30</v>
      </c>
      <c r="B42" s="45"/>
      <c r="C42" s="46" t="s">
        <v>31</v>
      </c>
      <c r="D42" s="10"/>
      <c r="E42" s="10"/>
      <c r="F42" s="9"/>
      <c r="G42" s="189"/>
      <c r="H42" s="22"/>
      <c r="I42" s="22"/>
      <c r="J42" s="34"/>
    </row>
    <row r="43" spans="1:15" x14ac:dyDescent="0.25">
      <c r="A43" s="6"/>
      <c r="B43" s="38"/>
      <c r="C43" s="62" t="s">
        <v>6</v>
      </c>
      <c r="D43" s="14" t="s">
        <v>27</v>
      </c>
      <c r="E43" s="14"/>
      <c r="F43" s="14"/>
      <c r="G43" s="184"/>
      <c r="H43" s="447">
        <f>H35</f>
        <v>52</v>
      </c>
      <c r="I43" s="447"/>
      <c r="J43" s="40"/>
    </row>
    <row r="44" spans="1:15" x14ac:dyDescent="0.25">
      <c r="A44" s="14"/>
      <c r="B44" s="38"/>
      <c r="C44" s="62" t="s">
        <v>32</v>
      </c>
      <c r="D44" s="14" t="s">
        <v>33</v>
      </c>
      <c r="E44" s="14"/>
      <c r="F44" s="14"/>
      <c r="G44" s="184"/>
      <c r="H44" s="447">
        <f>G40</f>
        <v>0</v>
      </c>
      <c r="I44" s="447"/>
      <c r="J44" s="40"/>
    </row>
    <row r="45" spans="1:15" x14ac:dyDescent="0.25">
      <c r="B45" s="38"/>
      <c r="C45" s="62"/>
      <c r="D45" s="14"/>
      <c r="E45" s="14"/>
      <c r="F45" s="14"/>
      <c r="G45" s="252"/>
      <c r="H45" s="242"/>
      <c r="I45" s="242"/>
      <c r="J45" s="47"/>
    </row>
    <row r="46" spans="1:15" x14ac:dyDescent="0.25">
      <c r="A46" s="14"/>
      <c r="B46" s="38"/>
      <c r="C46" s="62"/>
      <c r="D46" s="14"/>
      <c r="E46" s="14"/>
      <c r="F46" s="14"/>
      <c r="G46" s="253"/>
      <c r="H46" s="259"/>
      <c r="I46" s="259"/>
      <c r="J46" s="258"/>
    </row>
    <row r="47" spans="1:15" x14ac:dyDescent="0.25">
      <c r="B47" s="13"/>
      <c r="C47" s="62"/>
      <c r="D47" s="15" t="s">
        <v>34</v>
      </c>
      <c r="E47" s="15"/>
      <c r="F47" s="15"/>
      <c r="G47" s="256"/>
      <c r="H47" s="432">
        <f>H34</f>
        <v>0</v>
      </c>
      <c r="I47" s="432"/>
      <c r="J47" s="239"/>
    </row>
    <row r="48" spans="1:15" x14ac:dyDescent="0.25">
      <c r="B48" s="13"/>
      <c r="C48" s="62" t="s">
        <v>23</v>
      </c>
      <c r="D48" s="15" t="s">
        <v>35</v>
      </c>
      <c r="E48" s="14"/>
      <c r="F48" s="14"/>
      <c r="G48" s="190"/>
      <c r="H48" s="432">
        <f>H43*H44</f>
        <v>0</v>
      </c>
      <c r="I48" s="432"/>
      <c r="J48" s="40"/>
    </row>
    <row r="49" spans="1:14" ht="18.75" x14ac:dyDescent="0.25">
      <c r="A49" s="5"/>
      <c r="B49" s="38"/>
      <c r="C49" s="62" t="s">
        <v>6</v>
      </c>
      <c r="D49" s="6" t="s">
        <v>36</v>
      </c>
      <c r="E49" s="14"/>
      <c r="F49" s="14"/>
      <c r="G49" s="184"/>
      <c r="H49" s="447">
        <f>+H47-H48</f>
        <v>0</v>
      </c>
      <c r="I49" s="447"/>
      <c r="J49" s="40"/>
    </row>
    <row r="50" spans="1:14" x14ac:dyDescent="0.25">
      <c r="B50" s="38"/>
      <c r="D50" s="14"/>
      <c r="E50" s="14"/>
      <c r="F50" s="14"/>
      <c r="G50" s="252"/>
      <c r="H50" s="257"/>
      <c r="I50" s="257"/>
      <c r="J50" s="47"/>
    </row>
    <row r="51" spans="1:14" x14ac:dyDescent="0.25">
      <c r="A51" s="14"/>
      <c r="B51" s="38"/>
      <c r="C51" s="260" t="s">
        <v>178</v>
      </c>
      <c r="D51" s="14"/>
      <c r="E51" s="14"/>
      <c r="F51" s="14"/>
      <c r="G51" s="29"/>
      <c r="H51" s="274"/>
      <c r="I51" s="274"/>
      <c r="J51" s="275"/>
      <c r="M51" s="58"/>
    </row>
    <row r="52" spans="1:14" x14ac:dyDescent="0.25">
      <c r="A52" s="14"/>
      <c r="B52" s="38"/>
      <c r="C52" s="260" t="s">
        <v>190</v>
      </c>
      <c r="D52" s="14"/>
      <c r="E52" s="14"/>
      <c r="F52" s="14"/>
      <c r="G52" s="29"/>
      <c r="H52" s="274"/>
      <c r="I52" s="274"/>
      <c r="J52" s="275"/>
    </row>
    <row r="53" spans="1:14" x14ac:dyDescent="0.25">
      <c r="A53" s="14"/>
      <c r="B53" s="38"/>
      <c r="C53" s="260" t="s">
        <v>191</v>
      </c>
      <c r="D53" s="14"/>
      <c r="E53" s="14"/>
      <c r="F53" s="14"/>
      <c r="G53" s="29"/>
      <c r="H53" s="274"/>
      <c r="I53" s="274"/>
      <c r="J53" s="275"/>
    </row>
    <row r="54" spans="1:14" x14ac:dyDescent="0.25">
      <c r="A54" s="14"/>
      <c r="B54" s="38"/>
      <c r="C54" s="260" t="s">
        <v>193</v>
      </c>
      <c r="D54" s="14"/>
      <c r="E54" s="14"/>
      <c r="F54" s="14"/>
      <c r="G54" s="29"/>
      <c r="H54" s="274"/>
      <c r="I54" s="274"/>
      <c r="J54" s="275"/>
    </row>
    <row r="55" spans="1:14" ht="15.75" thickBot="1" x14ac:dyDescent="0.3">
      <c r="A55" s="14"/>
      <c r="B55" s="38"/>
      <c r="C55" s="260" t="s">
        <v>192</v>
      </c>
      <c r="D55" s="14"/>
      <c r="E55" s="14"/>
      <c r="F55" s="14"/>
      <c r="G55" s="29"/>
      <c r="H55" s="274"/>
      <c r="I55" s="274"/>
      <c r="J55" s="275"/>
    </row>
    <row r="56" spans="1:14" ht="15.75" thickBot="1" x14ac:dyDescent="0.3">
      <c r="B56" s="43"/>
      <c r="C56" s="224"/>
      <c r="D56" s="337" t="s">
        <v>184</v>
      </c>
      <c r="E56" s="335"/>
      <c r="F56" s="336"/>
      <c r="G56" s="448">
        <f>VLOOKUP(H49,M38:N40,2)</f>
        <v>0</v>
      </c>
      <c r="H56" s="449"/>
      <c r="I56" s="449"/>
      <c r="J56" s="450"/>
    </row>
    <row r="57" spans="1:14" ht="15.75" thickBot="1" x14ac:dyDescent="0.3">
      <c r="B57" s="14"/>
      <c r="C57" s="14"/>
      <c r="D57" s="14"/>
      <c r="E57" s="14"/>
      <c r="F57" s="14"/>
      <c r="G57" s="48" t="s">
        <v>26</v>
      </c>
      <c r="H57" s="48"/>
      <c r="I57" s="48"/>
      <c r="J57" s="48"/>
    </row>
    <row r="58" spans="1:14" ht="15.75" x14ac:dyDescent="0.25">
      <c r="A58" s="7" t="s">
        <v>38</v>
      </c>
      <c r="B58" s="45"/>
      <c r="C58" s="46" t="s">
        <v>39</v>
      </c>
      <c r="D58" s="10"/>
      <c r="E58" s="9"/>
      <c r="F58" s="9"/>
      <c r="G58" s="186"/>
      <c r="H58" s="23"/>
      <c r="I58" s="23"/>
      <c r="J58" s="49"/>
    </row>
    <row r="59" spans="1:14" x14ac:dyDescent="0.25">
      <c r="A59" s="6"/>
      <c r="B59" s="38"/>
      <c r="C59" s="62" t="s">
        <v>40</v>
      </c>
      <c r="D59" s="14" t="s">
        <v>41</v>
      </c>
      <c r="E59" s="6"/>
      <c r="F59" s="14"/>
      <c r="G59" s="187"/>
      <c r="H59" s="451">
        <f>G40</f>
        <v>0</v>
      </c>
      <c r="I59" s="451"/>
      <c r="J59" s="40"/>
    </row>
    <row r="60" spans="1:14" ht="15.75" thickBot="1" x14ac:dyDescent="0.3">
      <c r="B60" s="38"/>
      <c r="C60" s="62" t="s">
        <v>40</v>
      </c>
      <c r="D60" s="14" t="s">
        <v>37</v>
      </c>
      <c r="E60" s="14"/>
      <c r="F60" s="14"/>
      <c r="G60" s="187"/>
      <c r="H60" s="442">
        <f>+G56</f>
        <v>0</v>
      </c>
      <c r="I60" s="442"/>
      <c r="J60" s="51"/>
      <c r="L60" t="s">
        <v>26</v>
      </c>
    </row>
    <row r="61" spans="1:14" ht="15.75" thickBot="1" x14ac:dyDescent="0.3">
      <c r="B61" s="43"/>
      <c r="C61" s="224" t="s">
        <v>6</v>
      </c>
      <c r="D61" s="338" t="s">
        <v>42</v>
      </c>
      <c r="E61" s="339"/>
      <c r="F61" s="340"/>
      <c r="G61" s="188"/>
      <c r="H61" s="454">
        <f>+H60+H59</f>
        <v>0</v>
      </c>
      <c r="I61" s="454"/>
      <c r="J61" s="52"/>
    </row>
    <row r="62" spans="1:14" ht="16.5" thickBot="1" x14ac:dyDescent="0.3">
      <c r="B62" s="36"/>
      <c r="C62" s="6"/>
      <c r="D62" s="6"/>
      <c r="E62" s="14"/>
      <c r="F62" s="14"/>
      <c r="G62" s="455"/>
      <c r="H62" s="455"/>
      <c r="I62" s="455"/>
      <c r="J62" s="455"/>
    </row>
    <row r="63" spans="1:14" ht="18.75" x14ac:dyDescent="0.25">
      <c r="A63" s="7" t="s">
        <v>43</v>
      </c>
      <c r="B63" s="8" t="s">
        <v>185</v>
      </c>
      <c r="C63" s="9"/>
      <c r="D63" s="9"/>
      <c r="E63" s="10"/>
      <c r="F63" s="9"/>
      <c r="G63" s="183"/>
      <c r="H63" s="53"/>
      <c r="I63" s="53"/>
      <c r="J63" s="54"/>
    </row>
    <row r="64" spans="1:14" x14ac:dyDescent="0.25">
      <c r="B64" s="13"/>
      <c r="C64" s="15"/>
      <c r="D64" s="15"/>
      <c r="E64" s="14"/>
      <c r="F64" s="14"/>
      <c r="G64" s="184"/>
      <c r="H64" s="55"/>
      <c r="I64" s="55"/>
      <c r="J64" s="56"/>
      <c r="N64" t="s">
        <v>26</v>
      </c>
    </row>
    <row r="65" spans="1:13" x14ac:dyDescent="0.25">
      <c r="B65" s="38"/>
      <c r="C65" s="62" t="s">
        <v>6</v>
      </c>
      <c r="D65" s="14" t="s">
        <v>16</v>
      </c>
      <c r="E65" s="14"/>
      <c r="F65" s="14"/>
      <c r="G65" s="184"/>
      <c r="H65" s="456">
        <f>+G25</f>
        <v>182500</v>
      </c>
      <c r="I65" s="456"/>
      <c r="J65" s="40"/>
    </row>
    <row r="66" spans="1:13" x14ac:dyDescent="0.25">
      <c r="B66" s="38"/>
      <c r="C66" s="62" t="s">
        <v>32</v>
      </c>
      <c r="D66" s="203" t="s">
        <v>44</v>
      </c>
      <c r="E66" s="203"/>
      <c r="F66" s="203"/>
      <c r="G66" s="202"/>
      <c r="H66" s="457">
        <v>2.3019999999999999E-2</v>
      </c>
      <c r="I66" s="457"/>
      <c r="J66" s="201"/>
    </row>
    <row r="67" spans="1:13" ht="15.75" thickBot="1" x14ac:dyDescent="0.3">
      <c r="A67" s="6"/>
      <c r="B67" s="38"/>
      <c r="C67" s="62" t="s">
        <v>6</v>
      </c>
      <c r="D67" s="14" t="s">
        <v>45</v>
      </c>
      <c r="E67" s="14"/>
      <c r="F67" s="14"/>
      <c r="G67" s="185"/>
      <c r="H67" s="458">
        <f>+H66*H65</f>
        <v>4201.1499999999996</v>
      </c>
      <c r="I67" s="458"/>
      <c r="J67" s="182"/>
    </row>
    <row r="68" spans="1:13" ht="15.75" thickBot="1" x14ac:dyDescent="0.3">
      <c r="B68" s="38"/>
      <c r="C68" s="62" t="s">
        <v>32</v>
      </c>
      <c r="D68" s="14" t="s">
        <v>46</v>
      </c>
      <c r="E68" s="14"/>
      <c r="F68" s="14"/>
      <c r="G68" s="208"/>
      <c r="H68" s="459">
        <f>H61</f>
        <v>0</v>
      </c>
      <c r="I68" s="459"/>
      <c r="J68" s="209"/>
    </row>
    <row r="69" spans="1:13" ht="19.5" thickBot="1" x14ac:dyDescent="0.3">
      <c r="B69" s="212"/>
      <c r="C69" s="223" t="s">
        <v>6</v>
      </c>
      <c r="D69" s="341" t="s">
        <v>47</v>
      </c>
      <c r="E69" s="342"/>
      <c r="F69" s="343"/>
      <c r="G69" s="59"/>
      <c r="H69" s="489">
        <f>+H68*H67</f>
        <v>0</v>
      </c>
      <c r="I69" s="489"/>
      <c r="J69" s="490"/>
      <c r="M69" s="76" t="s">
        <v>382</v>
      </c>
    </row>
    <row r="70" spans="1:13" ht="15.75" x14ac:dyDescent="0.25">
      <c r="B70" s="46"/>
      <c r="C70" s="14"/>
      <c r="D70" s="36"/>
      <c r="E70" s="6"/>
      <c r="F70" s="14"/>
      <c r="G70" s="210"/>
      <c r="H70" s="211"/>
      <c r="I70" s="211"/>
      <c r="J70" s="213"/>
    </row>
    <row r="71" spans="1:13" ht="16.5" thickBot="1" x14ac:dyDescent="0.3">
      <c r="B71" s="36"/>
      <c r="C71" s="14"/>
      <c r="D71" s="36"/>
      <c r="E71" s="6"/>
      <c r="F71" s="14"/>
      <c r="G71" s="37"/>
      <c r="H71" s="214"/>
      <c r="I71" s="214"/>
      <c r="J71" s="214"/>
    </row>
    <row r="72" spans="1:13" ht="18.75" x14ac:dyDescent="0.25">
      <c r="A72" s="261" t="s">
        <v>48</v>
      </c>
      <c r="B72" s="8" t="s">
        <v>171</v>
      </c>
      <c r="C72" s="9"/>
      <c r="D72" s="46"/>
      <c r="E72" s="10"/>
      <c r="F72" s="9"/>
      <c r="G72" s="219"/>
      <c r="H72" s="213"/>
      <c r="I72" s="213"/>
      <c r="J72" s="220"/>
    </row>
    <row r="73" spans="1:13" x14ac:dyDescent="0.25">
      <c r="B73" s="38"/>
      <c r="C73" s="7" t="s">
        <v>40</v>
      </c>
      <c r="D73" s="6" t="s">
        <v>89</v>
      </c>
      <c r="E73" s="14"/>
      <c r="F73" s="14"/>
      <c r="G73" s="39"/>
      <c r="H73" s="198">
        <f>H66*H61</f>
        <v>0</v>
      </c>
      <c r="I73" s="50"/>
      <c r="J73" s="57"/>
    </row>
    <row r="74" spans="1:13" x14ac:dyDescent="0.25">
      <c r="B74" s="38"/>
      <c r="C74" s="7" t="s">
        <v>40</v>
      </c>
      <c r="D74" s="6" t="s">
        <v>90</v>
      </c>
      <c r="E74" s="14"/>
      <c r="F74" s="14"/>
      <c r="G74" s="39"/>
      <c r="H74" s="198">
        <f>G26</f>
        <v>0.18290000000000001</v>
      </c>
      <c r="I74" s="50"/>
      <c r="J74" s="57"/>
    </row>
    <row r="75" spans="1:13" ht="15.75" thickBot="1" x14ac:dyDescent="0.3">
      <c r="A75" s="14"/>
      <c r="B75" s="241"/>
      <c r="C75" s="240" t="s">
        <v>6</v>
      </c>
      <c r="D75" s="232" t="s">
        <v>91</v>
      </c>
      <c r="E75" s="228"/>
      <c r="F75" s="228"/>
      <c r="G75" s="215"/>
      <c r="H75" s="216">
        <f>H73+H74</f>
        <v>0.18290000000000001</v>
      </c>
      <c r="I75" s="217"/>
      <c r="J75" s="218"/>
    </row>
    <row r="77" spans="1:13" ht="15.75" thickBot="1" x14ac:dyDescent="0.3"/>
    <row r="78" spans="1:13" ht="18.75" x14ac:dyDescent="0.25">
      <c r="A78" s="261" t="s">
        <v>51</v>
      </c>
      <c r="B78" s="8" t="s">
        <v>49</v>
      </c>
      <c r="C78" s="9"/>
      <c r="D78" s="10"/>
      <c r="E78" s="10"/>
      <c r="F78" s="9"/>
      <c r="G78" s="191"/>
      <c r="H78" s="60"/>
      <c r="I78" s="60"/>
      <c r="J78" s="61"/>
    </row>
    <row r="79" spans="1:13" x14ac:dyDescent="0.25">
      <c r="A79" s="14"/>
      <c r="B79" s="222" t="s">
        <v>40</v>
      </c>
      <c r="D79" s="6" t="s">
        <v>47</v>
      </c>
      <c r="E79" s="6"/>
      <c r="F79" s="14"/>
      <c r="G79" s="221">
        <f>H73</f>
        <v>0</v>
      </c>
      <c r="H79" s="462">
        <f>H69</f>
        <v>0</v>
      </c>
      <c r="I79" s="462"/>
      <c r="J79" s="63"/>
    </row>
    <row r="80" spans="1:13" x14ac:dyDescent="0.25">
      <c r="A80" s="14"/>
      <c r="B80" s="222" t="s">
        <v>40</v>
      </c>
      <c r="D80" s="6" t="s">
        <v>50</v>
      </c>
      <c r="E80" s="6"/>
      <c r="F80" s="14"/>
      <c r="G80" s="231">
        <f>H74</f>
        <v>0.18290000000000001</v>
      </c>
      <c r="H80" s="463">
        <f>G27</f>
        <v>33379.25</v>
      </c>
      <c r="I80" s="463"/>
      <c r="J80" s="56"/>
    </row>
    <row r="81" spans="1:13" ht="16.5" thickBot="1" x14ac:dyDescent="0.3">
      <c r="B81" s="225" t="s">
        <v>6</v>
      </c>
      <c r="C81" s="226" t="s">
        <v>172</v>
      </c>
      <c r="D81" s="227"/>
      <c r="E81" s="228"/>
      <c r="F81" s="229"/>
      <c r="G81" s="230">
        <f>H75</f>
        <v>0.18290000000000001</v>
      </c>
      <c r="H81" s="464">
        <f>+H79+H80</f>
        <v>33379.25</v>
      </c>
      <c r="I81" s="464"/>
      <c r="J81" s="465"/>
    </row>
    <row r="82" spans="1:13" ht="16.5" thickBot="1" x14ac:dyDescent="0.3">
      <c r="B82" s="36"/>
      <c r="C82" s="14"/>
      <c r="D82" s="6"/>
      <c r="E82" s="6"/>
      <c r="F82" s="14"/>
      <c r="G82" s="37"/>
      <c r="H82" s="64"/>
      <c r="I82" s="64"/>
      <c r="J82" s="64"/>
    </row>
    <row r="83" spans="1:13" ht="18.75" x14ac:dyDescent="0.25">
      <c r="A83" s="261" t="s">
        <v>55</v>
      </c>
      <c r="B83" s="8" t="s">
        <v>336</v>
      </c>
      <c r="C83" s="9"/>
      <c r="D83" s="9"/>
      <c r="E83" s="9"/>
      <c r="F83" s="9"/>
      <c r="G83" s="65"/>
      <c r="H83" s="65"/>
      <c r="I83" s="65"/>
      <c r="J83" s="66"/>
      <c r="M83" s="58" t="s">
        <v>380</v>
      </c>
    </row>
    <row r="84" spans="1:13" x14ac:dyDescent="0.25">
      <c r="A84" s="14"/>
      <c r="B84" s="67"/>
      <c r="C84" s="14"/>
      <c r="D84" s="14" t="s">
        <v>52</v>
      </c>
      <c r="E84" s="14"/>
      <c r="F84" s="14"/>
      <c r="G84" s="68"/>
      <c r="H84" s="431">
        <f>+H81</f>
        <v>33379.25</v>
      </c>
      <c r="I84" s="431"/>
      <c r="J84" s="69"/>
      <c r="M84" s="58" t="s">
        <v>381</v>
      </c>
    </row>
    <row r="85" spans="1:13" ht="16.5" thickBot="1" x14ac:dyDescent="0.3">
      <c r="A85" s="14"/>
      <c r="B85" s="38"/>
      <c r="C85" s="14"/>
      <c r="D85" s="14" t="s">
        <v>97</v>
      </c>
      <c r="E85" s="14"/>
      <c r="F85" s="14"/>
      <c r="G85" s="70"/>
      <c r="H85" s="452">
        <v>0.11</v>
      </c>
      <c r="I85" s="453"/>
      <c r="J85" s="71"/>
      <c r="K85" s="36"/>
    </row>
    <row r="86" spans="1:13" ht="16.5" thickBot="1" x14ac:dyDescent="0.3">
      <c r="B86" s="43"/>
      <c r="C86" s="28"/>
      <c r="D86" s="338" t="s">
        <v>54</v>
      </c>
      <c r="E86" s="342"/>
      <c r="F86" s="344"/>
      <c r="G86" s="72"/>
      <c r="H86" s="467">
        <f>+H85*H84</f>
        <v>3671.7175000000002</v>
      </c>
      <c r="I86" s="467"/>
      <c r="J86" s="73"/>
      <c r="K86" s="36"/>
      <c r="M86" s="6" t="s">
        <v>334</v>
      </c>
    </row>
    <row r="87" spans="1:13" ht="15.75" thickBot="1" x14ac:dyDescent="0.3">
      <c r="B87" s="14"/>
      <c r="C87" s="14"/>
      <c r="D87" s="6"/>
      <c r="E87" s="6"/>
      <c r="F87" s="74"/>
      <c r="G87" s="75"/>
      <c r="H87" s="75"/>
      <c r="I87" s="75"/>
      <c r="J87" s="75"/>
    </row>
    <row r="88" spans="1:13" ht="18.75" x14ac:dyDescent="0.25">
      <c r="A88" s="262" t="s">
        <v>56</v>
      </c>
      <c r="B88" s="8" t="s">
        <v>335</v>
      </c>
      <c r="C88" s="9"/>
      <c r="D88" s="9"/>
      <c r="E88" s="9"/>
      <c r="F88" s="9"/>
      <c r="G88" s="65"/>
      <c r="H88" s="65"/>
      <c r="I88" s="65"/>
      <c r="J88" s="66"/>
    </row>
    <row r="89" spans="1:13" x14ac:dyDescent="0.25">
      <c r="B89" s="67"/>
      <c r="C89" s="14"/>
      <c r="D89" s="14" t="s">
        <v>52</v>
      </c>
      <c r="E89" s="14"/>
      <c r="F89" s="14"/>
      <c r="G89" s="68"/>
      <c r="H89" s="431">
        <f>+H84</f>
        <v>33379.25</v>
      </c>
      <c r="I89" s="431"/>
      <c r="J89" s="69"/>
    </row>
    <row r="90" spans="1:13" ht="15.75" thickBot="1" x14ac:dyDescent="0.3">
      <c r="B90" s="38"/>
      <c r="C90" s="14"/>
      <c r="D90" s="14" t="s">
        <v>53</v>
      </c>
      <c r="E90" s="14"/>
      <c r="F90" s="14"/>
      <c r="G90" s="70"/>
      <c r="H90" s="468">
        <f>+H86</f>
        <v>3671.7175000000002</v>
      </c>
      <c r="I90" s="468"/>
      <c r="J90" s="71"/>
    </row>
    <row r="91" spans="1:13" ht="15.75" thickBot="1" x14ac:dyDescent="0.3">
      <c r="B91" s="43"/>
      <c r="C91" s="28"/>
      <c r="D91" s="338" t="s">
        <v>54</v>
      </c>
      <c r="E91" s="342"/>
      <c r="F91" s="344"/>
      <c r="G91" s="467">
        <f>+H90+H89</f>
        <v>37050.967499999999</v>
      </c>
      <c r="H91" s="467"/>
      <c r="I91" s="467"/>
      <c r="J91" s="469"/>
    </row>
    <row r="92" spans="1:13" ht="15.75" thickBot="1" x14ac:dyDescent="0.3">
      <c r="A92" s="14"/>
      <c r="B92" s="14"/>
      <c r="C92" s="14"/>
      <c r="D92" s="6"/>
      <c r="E92" s="6"/>
      <c r="F92" s="74"/>
      <c r="G92" s="75"/>
      <c r="H92" s="75"/>
      <c r="I92" s="75"/>
      <c r="J92" s="75"/>
    </row>
    <row r="93" spans="1:13" ht="18.75" x14ac:dyDescent="0.25">
      <c r="A93" s="261" t="s">
        <v>60</v>
      </c>
      <c r="B93" s="77" t="s">
        <v>382</v>
      </c>
      <c r="C93" s="10"/>
      <c r="D93" s="10"/>
      <c r="E93" s="10"/>
      <c r="F93" s="10"/>
      <c r="G93" s="78"/>
      <c r="H93" s="78"/>
      <c r="I93" s="65"/>
      <c r="J93" s="66"/>
    </row>
    <row r="94" spans="1:13" x14ac:dyDescent="0.25">
      <c r="B94" s="38"/>
      <c r="C94" s="6"/>
      <c r="D94" s="14" t="s">
        <v>57</v>
      </c>
      <c r="E94" s="14"/>
      <c r="F94" s="14"/>
      <c r="G94" s="48"/>
      <c r="H94" s="470">
        <f>+G91</f>
        <v>37050.967499999999</v>
      </c>
      <c r="I94" s="470"/>
      <c r="J94" s="80"/>
    </row>
    <row r="95" spans="1:13" ht="15.75" thickBot="1" x14ac:dyDescent="0.3">
      <c r="B95" s="81"/>
      <c r="C95" s="62" t="s">
        <v>32</v>
      </c>
      <c r="D95" s="345" t="s">
        <v>58</v>
      </c>
      <c r="E95" s="346"/>
      <c r="F95" s="347"/>
      <c r="G95" s="471">
        <v>0.75</v>
      </c>
      <c r="H95" s="472"/>
      <c r="I95" s="472"/>
      <c r="J95" s="473"/>
    </row>
    <row r="96" spans="1:13" ht="16.5" thickBot="1" x14ac:dyDescent="0.3">
      <c r="B96" s="43"/>
      <c r="C96" s="28"/>
      <c r="D96" s="348" t="s">
        <v>59</v>
      </c>
      <c r="E96" s="339"/>
      <c r="F96" s="349"/>
      <c r="G96" s="59"/>
      <c r="H96" s="474">
        <f>+G95*H94</f>
        <v>27788.225624999999</v>
      </c>
      <c r="I96" s="474"/>
      <c r="J96" s="475"/>
    </row>
    <row r="97" spans="1:10" x14ac:dyDescent="0.25">
      <c r="B97" s="6"/>
      <c r="C97" s="14"/>
      <c r="D97" s="6"/>
      <c r="E97" s="6"/>
      <c r="F97" s="74"/>
      <c r="G97" s="476"/>
      <c r="H97" s="476"/>
      <c r="I97" s="476"/>
      <c r="J97" s="476"/>
    </row>
    <row r="98" spans="1:10" ht="15.75" thickBot="1" x14ac:dyDescent="0.3">
      <c r="A98" s="90"/>
      <c r="B98" s="14"/>
      <c r="C98" s="14"/>
      <c r="D98" s="14"/>
      <c r="E98" s="14"/>
      <c r="F98" s="14"/>
      <c r="G98" s="48"/>
      <c r="H98" s="48"/>
      <c r="I98" s="48"/>
      <c r="J98" s="48"/>
    </row>
    <row r="99" spans="1:10" ht="18.75" x14ac:dyDescent="0.25">
      <c r="A99" s="261" t="s">
        <v>66</v>
      </c>
      <c r="B99" s="82" t="s">
        <v>334</v>
      </c>
      <c r="C99" s="9"/>
      <c r="D99" s="9"/>
      <c r="E99" s="9"/>
      <c r="F99" s="9"/>
      <c r="G99" s="192"/>
      <c r="H99" s="33"/>
      <c r="I99" s="11"/>
      <c r="J99" s="66"/>
    </row>
    <row r="100" spans="1:10" x14ac:dyDescent="0.25">
      <c r="B100" s="138" t="s">
        <v>40</v>
      </c>
      <c r="C100" s="140">
        <v>0.15</v>
      </c>
      <c r="D100" s="83" t="s">
        <v>61</v>
      </c>
      <c r="E100" s="14"/>
      <c r="F100" s="14"/>
      <c r="G100" s="193"/>
      <c r="H100" s="358">
        <v>0.15</v>
      </c>
      <c r="I100" s="135">
        <f>H96*H100</f>
        <v>4168.2338437499993</v>
      </c>
      <c r="J100" s="84"/>
    </row>
    <row r="101" spans="1:10" x14ac:dyDescent="0.25">
      <c r="B101" s="81" t="s">
        <v>40</v>
      </c>
      <c r="C101" s="140">
        <v>0.1</v>
      </c>
      <c r="D101" s="15" t="s">
        <v>62</v>
      </c>
      <c r="E101" s="14"/>
      <c r="F101" s="14"/>
      <c r="G101" s="190"/>
      <c r="H101" s="358">
        <v>0</v>
      </c>
      <c r="I101" s="135">
        <f>H96*H101</f>
        <v>0</v>
      </c>
      <c r="J101" s="85"/>
    </row>
    <row r="102" spans="1:10" x14ac:dyDescent="0.25">
      <c r="B102" s="81" t="s">
        <v>40</v>
      </c>
      <c r="C102" s="140">
        <v>0.1</v>
      </c>
      <c r="D102" s="15" t="s">
        <v>63</v>
      </c>
      <c r="E102" s="6"/>
      <c r="F102" s="14"/>
      <c r="G102" s="190"/>
      <c r="H102" s="358">
        <v>0</v>
      </c>
      <c r="I102" s="135">
        <f>H96*H102</f>
        <v>0</v>
      </c>
      <c r="J102" s="69"/>
    </row>
    <row r="103" spans="1:10" ht="15.75" thickBot="1" x14ac:dyDescent="0.3">
      <c r="B103" s="81" t="s">
        <v>40</v>
      </c>
      <c r="C103" s="140">
        <v>0.15</v>
      </c>
      <c r="D103" s="15" t="s">
        <v>64</v>
      </c>
      <c r="E103" s="14"/>
      <c r="F103" s="14"/>
      <c r="G103" s="194"/>
      <c r="H103" s="358">
        <v>0</v>
      </c>
      <c r="I103" s="139">
        <f>H96*H103</f>
        <v>0</v>
      </c>
      <c r="J103" s="3"/>
    </row>
    <row r="104" spans="1:10" ht="16.5" thickBot="1" x14ac:dyDescent="0.3">
      <c r="B104" s="43"/>
      <c r="C104" s="350" t="s">
        <v>96</v>
      </c>
      <c r="D104" s="351" t="s">
        <v>65</v>
      </c>
      <c r="E104" s="339"/>
      <c r="F104" s="340"/>
      <c r="G104" s="195"/>
      <c r="H104" s="477">
        <f>+I100+I101+I102+I103</f>
        <v>4168.2338437499993</v>
      </c>
      <c r="I104" s="478"/>
      <c r="J104" s="86"/>
    </row>
    <row r="105" spans="1:10" ht="15.75" thickBot="1" x14ac:dyDescent="0.3">
      <c r="B105" s="14"/>
      <c r="C105" s="14"/>
      <c r="D105" s="14"/>
      <c r="E105" s="14"/>
      <c r="F105" s="14"/>
      <c r="G105" s="48"/>
      <c r="H105" s="48"/>
      <c r="I105" s="48"/>
      <c r="J105" s="48"/>
    </row>
    <row r="106" spans="1:10" ht="18.75" x14ac:dyDescent="0.25">
      <c r="A106" s="261" t="s">
        <v>71</v>
      </c>
      <c r="B106" s="383" t="s">
        <v>67</v>
      </c>
      <c r="C106" s="384"/>
      <c r="D106" s="384"/>
      <c r="E106" s="384"/>
      <c r="F106" s="384"/>
      <c r="G106" s="192"/>
      <c r="H106" s="65"/>
      <c r="I106" s="65"/>
      <c r="J106" s="66"/>
    </row>
    <row r="107" spans="1:10" ht="15.75" x14ac:dyDescent="0.25">
      <c r="B107" s="87"/>
      <c r="C107" s="79" t="s">
        <v>40</v>
      </c>
      <c r="D107" s="88" t="s">
        <v>68</v>
      </c>
      <c r="E107" s="14"/>
      <c r="F107" s="14"/>
      <c r="G107" s="190"/>
      <c r="H107" s="431">
        <f>+H96</f>
        <v>27788.225624999999</v>
      </c>
      <c r="I107" s="431"/>
      <c r="J107" s="69"/>
    </row>
    <row r="108" spans="1:10" ht="15.75" thickBot="1" x14ac:dyDescent="0.3">
      <c r="B108" s="38"/>
      <c r="C108" s="79" t="s">
        <v>40</v>
      </c>
      <c r="D108" s="6" t="s">
        <v>69</v>
      </c>
      <c r="E108" s="6"/>
      <c r="F108" s="14"/>
      <c r="G108" s="196"/>
      <c r="H108" s="479">
        <f>+H104</f>
        <v>4168.2338437499993</v>
      </c>
      <c r="I108" s="453"/>
      <c r="J108" s="71"/>
    </row>
    <row r="109" spans="1:10" ht="21.75" thickBot="1" x14ac:dyDescent="0.3">
      <c r="B109" s="43"/>
      <c r="C109" s="338" t="s">
        <v>70</v>
      </c>
      <c r="D109" s="342"/>
      <c r="E109" s="342"/>
      <c r="F109" s="352"/>
      <c r="G109" s="381"/>
      <c r="H109" s="466">
        <f>+H108+H107</f>
        <v>31956.459468749999</v>
      </c>
      <c r="I109" s="466"/>
      <c r="J109" s="382"/>
    </row>
    <row r="110" spans="1:10" ht="15.75" thickBot="1" x14ac:dyDescent="0.3">
      <c r="B110" s="14"/>
      <c r="C110" s="14"/>
      <c r="D110" s="14"/>
      <c r="E110" s="14"/>
      <c r="F110" s="14"/>
      <c r="G110" s="48"/>
      <c r="H110" s="481"/>
      <c r="I110" s="481"/>
      <c r="J110" s="48"/>
    </row>
    <row r="111" spans="1:10" ht="18.75" x14ac:dyDescent="0.3">
      <c r="A111" s="263" t="s">
        <v>175</v>
      </c>
      <c r="B111" s="383" t="s">
        <v>72</v>
      </c>
      <c r="C111" s="384"/>
      <c r="D111" s="384"/>
      <c r="E111" s="384"/>
      <c r="F111" s="384"/>
      <c r="G111" s="192"/>
      <c r="H111" s="65"/>
      <c r="I111" s="65"/>
      <c r="J111" s="66"/>
    </row>
    <row r="112" spans="1:10" ht="15.75" x14ac:dyDescent="0.25">
      <c r="B112" s="87"/>
      <c r="C112" s="7" t="s">
        <v>6</v>
      </c>
      <c r="D112" s="88" t="s">
        <v>73</v>
      </c>
      <c r="E112" s="14"/>
      <c r="F112" s="14"/>
      <c r="G112" s="190"/>
      <c r="H112" s="431">
        <f>+H109</f>
        <v>31956.459468749999</v>
      </c>
      <c r="I112" s="431"/>
      <c r="J112" s="69"/>
    </row>
    <row r="113" spans="1:13" ht="15.75" thickBot="1" x14ac:dyDescent="0.3">
      <c r="B113" s="38"/>
      <c r="C113" s="62" t="s">
        <v>8</v>
      </c>
      <c r="D113" s="6" t="s">
        <v>74</v>
      </c>
      <c r="E113" s="6"/>
      <c r="F113" s="14"/>
      <c r="G113" s="196"/>
      <c r="H113" s="453">
        <v>12</v>
      </c>
      <c r="I113" s="453"/>
      <c r="J113" s="71"/>
    </row>
    <row r="114" spans="1:13" ht="21.75" thickBot="1" x14ac:dyDescent="0.3">
      <c r="B114" s="43"/>
      <c r="C114" s="338" t="s">
        <v>70</v>
      </c>
      <c r="D114" s="342"/>
      <c r="E114" s="342"/>
      <c r="F114" s="352"/>
      <c r="G114" s="381"/>
      <c r="H114" s="466">
        <f>+H112/H113</f>
        <v>2663.0382890625001</v>
      </c>
      <c r="I114" s="466"/>
      <c r="J114" s="382"/>
    </row>
    <row r="115" spans="1:13" ht="19.5" thickBot="1" x14ac:dyDescent="0.3">
      <c r="B115" s="5"/>
      <c r="C115" s="36"/>
      <c r="D115" s="36"/>
      <c r="E115" s="36"/>
      <c r="F115" s="36"/>
      <c r="G115" s="36"/>
      <c r="H115" s="36"/>
      <c r="I115" s="91"/>
      <c r="J115" s="36"/>
      <c r="L115" t="s">
        <v>26</v>
      </c>
    </row>
    <row r="116" spans="1:13" ht="18.75" x14ac:dyDescent="0.3">
      <c r="A116" s="263">
        <v>15</v>
      </c>
      <c r="B116" s="8" t="s">
        <v>338</v>
      </c>
      <c r="C116" s="9"/>
      <c r="D116" s="9"/>
      <c r="E116" s="9"/>
      <c r="F116" s="9"/>
      <c r="G116" s="65"/>
      <c r="H116" s="65"/>
      <c r="I116" s="65"/>
      <c r="J116" s="66"/>
    </row>
    <row r="117" spans="1:13" ht="18.75" x14ac:dyDescent="0.3">
      <c r="A117" s="263"/>
      <c r="B117" s="26"/>
      <c r="C117" s="14" t="s">
        <v>201</v>
      </c>
      <c r="D117" s="14"/>
      <c r="E117" s="14"/>
      <c r="F117" s="14"/>
      <c r="G117" s="48"/>
      <c r="H117" s="48"/>
      <c r="I117" s="48"/>
      <c r="J117" s="80"/>
    </row>
    <row r="118" spans="1:13" ht="18.75" x14ac:dyDescent="0.25">
      <c r="B118" s="26"/>
      <c r="C118" s="14" t="s">
        <v>198</v>
      </c>
      <c r="D118" s="14"/>
      <c r="E118" s="14"/>
      <c r="F118" s="14"/>
      <c r="G118" s="48"/>
      <c r="H118" s="48"/>
      <c r="I118" s="48"/>
      <c r="J118" s="80"/>
    </row>
    <row r="119" spans="1:13" ht="18.75" x14ac:dyDescent="0.25">
      <c r="B119" s="26"/>
      <c r="C119" s="330" t="s">
        <v>202</v>
      </c>
      <c r="D119" s="14"/>
      <c r="E119" s="14"/>
      <c r="F119" s="14"/>
      <c r="G119" s="48"/>
      <c r="H119" s="48"/>
      <c r="I119" s="48"/>
      <c r="J119" s="80"/>
      <c r="L119" t="s">
        <v>26</v>
      </c>
      <c r="M119" s="5" t="s">
        <v>338</v>
      </c>
    </row>
    <row r="120" spans="1:13" ht="18.75" x14ac:dyDescent="0.25">
      <c r="B120" s="26"/>
      <c r="C120" s="14" t="s">
        <v>199</v>
      </c>
      <c r="D120" s="14"/>
      <c r="E120" s="14"/>
      <c r="F120" s="14"/>
      <c r="G120" s="279"/>
      <c r="H120" s="48"/>
      <c r="I120" s="48"/>
      <c r="J120" s="80"/>
      <c r="M120" t="s">
        <v>339</v>
      </c>
    </row>
    <row r="121" spans="1:13" ht="15.75" x14ac:dyDescent="0.25">
      <c r="B121" s="87"/>
      <c r="C121" s="7" t="s">
        <v>6</v>
      </c>
      <c r="D121" s="277" t="s">
        <v>197</v>
      </c>
      <c r="E121" s="15"/>
      <c r="F121" s="15"/>
      <c r="G121" s="190"/>
      <c r="H121" s="431">
        <f>H14</f>
        <v>500</v>
      </c>
      <c r="I121" s="431"/>
      <c r="J121" s="69"/>
      <c r="M121" t="s">
        <v>340</v>
      </c>
    </row>
    <row r="122" spans="1:13" ht="15.75" x14ac:dyDescent="0.25">
      <c r="B122" s="87"/>
      <c r="C122" s="62" t="s">
        <v>32</v>
      </c>
      <c r="D122" t="s">
        <v>196</v>
      </c>
      <c r="G122" s="278"/>
      <c r="H122" s="482">
        <f>H121*365</f>
        <v>182500</v>
      </c>
      <c r="I122" s="482"/>
      <c r="J122" s="3"/>
      <c r="M122" t="s">
        <v>341</v>
      </c>
    </row>
    <row r="123" spans="1:13" ht="16.5" thickBot="1" x14ac:dyDescent="0.3">
      <c r="B123" s="87"/>
      <c r="C123" s="62" t="s">
        <v>8</v>
      </c>
      <c r="D123" s="276" t="s">
        <v>195</v>
      </c>
      <c r="E123" s="15"/>
      <c r="F123" s="303"/>
      <c r="G123" s="196"/>
      <c r="H123" s="431">
        <f>H122/12</f>
        <v>15208.333333333334</v>
      </c>
      <c r="I123" s="480"/>
      <c r="J123" s="71"/>
      <c r="M123" t="s">
        <v>342</v>
      </c>
    </row>
    <row r="124" spans="1:13" ht="18" thickBot="1" x14ac:dyDescent="0.3">
      <c r="B124" s="43"/>
      <c r="C124" s="353" t="s">
        <v>194</v>
      </c>
      <c r="D124" s="342"/>
      <c r="E124" s="342"/>
      <c r="F124" s="352"/>
      <c r="G124" s="197"/>
      <c r="H124" s="483">
        <f>H123</f>
        <v>15208.333333333334</v>
      </c>
      <c r="I124" s="483"/>
      <c r="J124" s="89"/>
    </row>
    <row r="125" spans="1:13" ht="15.75" thickBot="1" x14ac:dyDescent="0.3"/>
    <row r="126" spans="1:13" ht="18.75" x14ac:dyDescent="0.3">
      <c r="A126" s="263">
        <v>16</v>
      </c>
      <c r="B126" s="8" t="s">
        <v>384</v>
      </c>
      <c r="C126" s="9"/>
      <c r="D126" s="9"/>
      <c r="E126" s="9"/>
      <c r="F126" s="9"/>
      <c r="G126" s="65"/>
      <c r="H126" s="65"/>
      <c r="I126" s="65"/>
      <c r="J126" s="66"/>
    </row>
    <row r="127" spans="1:13" ht="18.75" x14ac:dyDescent="0.25">
      <c r="B127" s="26"/>
      <c r="C127" t="s">
        <v>343</v>
      </c>
      <c r="D127" s="14"/>
      <c r="E127" s="14"/>
      <c r="F127" s="14"/>
      <c r="G127" s="48"/>
      <c r="H127" s="48"/>
      <c r="I127" s="48"/>
      <c r="J127" s="80"/>
    </row>
    <row r="128" spans="1:13" ht="18.75" x14ac:dyDescent="0.25">
      <c r="B128" s="26"/>
      <c r="C128" t="s">
        <v>386</v>
      </c>
      <c r="D128" s="14"/>
      <c r="E128" s="14"/>
      <c r="F128" s="14"/>
      <c r="G128" s="48"/>
      <c r="H128" s="48"/>
      <c r="I128" s="48"/>
      <c r="J128" s="80"/>
    </row>
    <row r="129" spans="1:13" ht="19.5" thickBot="1" x14ac:dyDescent="0.3">
      <c r="B129" s="26"/>
      <c r="C129" s="58" t="s">
        <v>394</v>
      </c>
      <c r="D129" s="14"/>
      <c r="E129" s="14"/>
      <c r="F129" s="14"/>
      <c r="G129" s="48"/>
      <c r="H129" s="48"/>
      <c r="I129" s="48"/>
      <c r="J129" s="80"/>
    </row>
    <row r="130" spans="1:13" ht="18.75" x14ac:dyDescent="0.25">
      <c r="B130" s="26"/>
      <c r="C130" s="280" t="s">
        <v>6</v>
      </c>
      <c r="D130" s="281" t="s">
        <v>357</v>
      </c>
      <c r="E130" s="203"/>
      <c r="F130" s="203"/>
      <c r="G130" s="283"/>
      <c r="H130" s="484">
        <v>102.68</v>
      </c>
      <c r="I130" s="484"/>
      <c r="J130" s="284"/>
    </row>
    <row r="131" spans="1:13" ht="15.75" x14ac:dyDescent="0.25">
      <c r="B131" s="87"/>
      <c r="C131" s="62" t="s">
        <v>32</v>
      </c>
      <c r="D131" s="58" t="s">
        <v>387</v>
      </c>
      <c r="G131" s="278"/>
      <c r="H131" s="485">
        <f>H130*365</f>
        <v>37478.200000000004</v>
      </c>
      <c r="I131" s="486"/>
      <c r="J131" s="3"/>
    </row>
    <row r="132" spans="1:13" ht="15.75" x14ac:dyDescent="0.25">
      <c r="B132" s="87"/>
      <c r="C132" s="62" t="s">
        <v>32</v>
      </c>
      <c r="D132" s="276" t="s">
        <v>208</v>
      </c>
      <c r="G132" s="278"/>
      <c r="H132" s="482">
        <f>H131*1.11</f>
        <v>41600.802000000011</v>
      </c>
      <c r="I132" s="482"/>
      <c r="J132" s="3"/>
    </row>
    <row r="133" spans="1:13" ht="15.75" x14ac:dyDescent="0.25">
      <c r="B133" s="87"/>
      <c r="C133" s="62" t="s">
        <v>8</v>
      </c>
      <c r="D133" s="58" t="s">
        <v>388</v>
      </c>
      <c r="E133" s="15"/>
      <c r="F133" s="15"/>
      <c r="G133" s="196"/>
      <c r="H133" s="431">
        <f>H132/12</f>
        <v>3466.7335000000007</v>
      </c>
      <c r="I133" s="480"/>
      <c r="J133" s="71"/>
    </row>
    <row r="134" spans="1:13" ht="15.75" thickBot="1" x14ac:dyDescent="0.3">
      <c r="B134" s="38"/>
      <c r="C134" s="62"/>
      <c r="D134" s="6"/>
      <c r="E134" s="6"/>
      <c r="F134" s="282"/>
      <c r="G134" s="196"/>
      <c r="H134" s="479"/>
      <c r="I134" s="453"/>
      <c r="J134" s="71"/>
    </row>
    <row r="135" spans="1:13" ht="21.75" thickBot="1" x14ac:dyDescent="0.3">
      <c r="B135" s="43"/>
      <c r="C135" s="354" t="s">
        <v>200</v>
      </c>
      <c r="D135" s="342"/>
      <c r="E135" s="342"/>
      <c r="F135" s="352"/>
      <c r="G135" s="197"/>
      <c r="H135" s="487">
        <f>H133</f>
        <v>3466.7335000000007</v>
      </c>
      <c r="I135" s="487"/>
      <c r="J135" s="89"/>
    </row>
    <row r="136" spans="1:13" ht="19.5" thickBot="1" x14ac:dyDescent="0.35">
      <c r="A136" s="263">
        <v>17</v>
      </c>
    </row>
    <row r="137" spans="1:13" ht="18.75" x14ac:dyDescent="0.25">
      <c r="B137" s="383" t="s">
        <v>203</v>
      </c>
      <c r="C137" s="384"/>
      <c r="D137" s="384"/>
      <c r="E137" s="384"/>
      <c r="F137" s="384"/>
      <c r="G137" s="65"/>
      <c r="H137" s="65"/>
      <c r="I137" s="65"/>
      <c r="J137" s="66"/>
    </row>
    <row r="138" spans="1:13" ht="18.75" x14ac:dyDescent="0.25">
      <c r="B138" s="26"/>
      <c r="C138" s="14" t="s">
        <v>204</v>
      </c>
      <c r="D138" s="14"/>
      <c r="E138" s="14"/>
      <c r="F138" s="14"/>
      <c r="G138" s="48"/>
      <c r="H138" s="48"/>
      <c r="I138" s="48"/>
      <c r="J138" s="80"/>
    </row>
    <row r="139" spans="1:13" ht="18.75" x14ac:dyDescent="0.25">
      <c r="B139" s="26"/>
      <c r="C139" s="14" t="s">
        <v>205</v>
      </c>
      <c r="D139" s="14"/>
      <c r="E139" s="14"/>
      <c r="F139" s="14"/>
      <c r="G139" s="48"/>
      <c r="H139" s="48"/>
      <c r="I139" s="48"/>
      <c r="J139" s="80"/>
    </row>
    <row r="140" spans="1:13" ht="19.5" thickBot="1" x14ac:dyDescent="0.3">
      <c r="B140" s="26"/>
      <c r="C140" s="14" t="s">
        <v>360</v>
      </c>
      <c r="D140" s="14"/>
      <c r="E140" s="14"/>
      <c r="F140" s="14"/>
      <c r="G140" s="48"/>
      <c r="H140" s="48"/>
      <c r="I140" s="48"/>
      <c r="J140" s="80"/>
    </row>
    <row r="141" spans="1:13" ht="15.75" x14ac:dyDescent="0.25">
      <c r="B141" s="87"/>
      <c r="C141" s="79" t="s">
        <v>6</v>
      </c>
      <c r="D141" s="325" t="s">
        <v>98</v>
      </c>
      <c r="E141" s="15"/>
      <c r="F141" s="15"/>
      <c r="G141" s="290"/>
      <c r="H141" s="488">
        <f>H96</f>
        <v>27788.225624999999</v>
      </c>
      <c r="I141" s="488"/>
      <c r="J141" s="291"/>
    </row>
    <row r="142" spans="1:13" ht="15.75" x14ac:dyDescent="0.25">
      <c r="B142" s="87"/>
      <c r="C142" s="62" t="s">
        <v>8</v>
      </c>
      <c r="D142" t="s">
        <v>206</v>
      </c>
      <c r="G142" s="278"/>
      <c r="H142" s="482">
        <f>H141/12</f>
        <v>2315.6854687499999</v>
      </c>
      <c r="I142" s="482"/>
      <c r="J142" s="3"/>
    </row>
    <row r="143" spans="1:13" ht="18.75" x14ac:dyDescent="0.3">
      <c r="B143" s="87"/>
      <c r="C143" s="62"/>
      <c r="D143" s="276"/>
      <c r="E143" s="15"/>
      <c r="F143" s="15"/>
      <c r="G143" s="196"/>
      <c r="H143" s="431"/>
      <c r="I143" s="480"/>
      <c r="J143" s="71"/>
      <c r="M143" s="167" t="s">
        <v>344</v>
      </c>
    </row>
    <row r="144" spans="1:13" ht="15.75" thickBot="1" x14ac:dyDescent="0.3">
      <c r="B144" s="38"/>
      <c r="C144" s="62"/>
      <c r="D144" s="6"/>
      <c r="E144" s="6"/>
      <c r="F144" s="282"/>
      <c r="G144" s="196"/>
      <c r="H144" s="479"/>
      <c r="I144" s="453"/>
      <c r="J144" s="71"/>
    </row>
    <row r="145" spans="2:10" ht="21.75" thickBot="1" x14ac:dyDescent="0.3">
      <c r="B145" s="43"/>
      <c r="C145" s="354" t="s">
        <v>203</v>
      </c>
      <c r="D145" s="342"/>
      <c r="E145" s="342"/>
      <c r="F145" s="352"/>
      <c r="G145" s="381"/>
      <c r="H145" s="466">
        <f>H142</f>
        <v>2315.6854687499999</v>
      </c>
      <c r="I145" s="466"/>
      <c r="J145" s="382"/>
    </row>
    <row r="147" spans="2:10" x14ac:dyDescent="0.25">
      <c r="B147" s="58" t="s">
        <v>395</v>
      </c>
    </row>
    <row r="148" spans="2:10" x14ac:dyDescent="0.25">
      <c r="B148" s="136">
        <v>2016</v>
      </c>
      <c r="C148" s="103">
        <v>73.040000000000006</v>
      </c>
    </row>
    <row r="149" spans="2:10" x14ac:dyDescent="0.25">
      <c r="B149" s="136">
        <v>2017</v>
      </c>
      <c r="C149" s="103">
        <v>80.040000000000006</v>
      </c>
    </row>
    <row r="150" spans="2:10" x14ac:dyDescent="0.25">
      <c r="B150" s="136">
        <v>2018</v>
      </c>
      <c r="C150" s="103">
        <v>88.36</v>
      </c>
    </row>
    <row r="151" spans="2:10" x14ac:dyDescent="0.25">
      <c r="B151" s="136">
        <v>2019</v>
      </c>
      <c r="C151" s="103">
        <v>102.68</v>
      </c>
    </row>
    <row r="152" spans="2:10" x14ac:dyDescent="0.25">
      <c r="B152" s="136">
        <v>2020</v>
      </c>
      <c r="C152" s="103">
        <v>123.22</v>
      </c>
    </row>
    <row r="153" spans="2:10" x14ac:dyDescent="0.25">
      <c r="B153" s="136">
        <v>2021</v>
      </c>
      <c r="C153" s="103">
        <v>141.69999999999999</v>
      </c>
    </row>
    <row r="154" spans="2:10" x14ac:dyDescent="0.25">
      <c r="B154" s="136">
        <v>2022</v>
      </c>
      <c r="C154" s="103">
        <v>172.87</v>
      </c>
    </row>
    <row r="155" spans="2:10" x14ac:dyDescent="0.25">
      <c r="B155" s="136">
        <v>2023</v>
      </c>
      <c r="C155" s="103">
        <v>207.44</v>
      </c>
    </row>
    <row r="156" spans="2:10" x14ac:dyDescent="0.25">
      <c r="B156" s="136">
        <v>2024</v>
      </c>
      <c r="C156" s="103">
        <v>248.93</v>
      </c>
    </row>
    <row r="157" spans="2:10" x14ac:dyDescent="0.25">
      <c r="B157" s="136">
        <v>2025</v>
      </c>
      <c r="C157" s="103">
        <v>278.8</v>
      </c>
    </row>
    <row r="158" spans="2:10" x14ac:dyDescent="0.25">
      <c r="B158" s="136">
        <v>2026</v>
      </c>
      <c r="C158" s="103">
        <v>315.04000000000002</v>
      </c>
    </row>
    <row r="163" spans="2:2" x14ac:dyDescent="0.25">
      <c r="B163" s="401" t="s">
        <v>400</v>
      </c>
    </row>
    <row r="164" spans="2:2" x14ac:dyDescent="0.25">
      <c r="B164" s="401" t="s">
        <v>396</v>
      </c>
    </row>
    <row r="165" spans="2:2" x14ac:dyDescent="0.25">
      <c r="B165" s="402" t="s">
        <v>397</v>
      </c>
    </row>
    <row r="166" spans="2:2" x14ac:dyDescent="0.25">
      <c r="B166" s="402" t="s">
        <v>398</v>
      </c>
    </row>
    <row r="167" spans="2:2" x14ac:dyDescent="0.25">
      <c r="B167" s="402" t="s">
        <v>399</v>
      </c>
    </row>
    <row r="168" spans="2:2" x14ac:dyDescent="0.25">
      <c r="B168" s="400"/>
    </row>
  </sheetData>
  <sheetProtection selectLockedCells="1"/>
  <mergeCells count="67">
    <mergeCell ref="H141:I141"/>
    <mergeCell ref="H142:I142"/>
    <mergeCell ref="H143:I143"/>
    <mergeCell ref="H144:I144"/>
    <mergeCell ref="H145:I145"/>
    <mergeCell ref="H114:I114"/>
    <mergeCell ref="H107:I107"/>
    <mergeCell ref="H108:I108"/>
    <mergeCell ref="H109:I109"/>
    <mergeCell ref="H110:I110"/>
    <mergeCell ref="H112:I112"/>
    <mergeCell ref="H113:I113"/>
    <mergeCell ref="H85:I85"/>
    <mergeCell ref="H104:I104"/>
    <mergeCell ref="H89:I89"/>
    <mergeCell ref="H90:I90"/>
    <mergeCell ref="G91:J91"/>
    <mergeCell ref="H94:I94"/>
    <mergeCell ref="G95:J95"/>
    <mergeCell ref="H96:J96"/>
    <mergeCell ref="G97:J97"/>
    <mergeCell ref="H34:I34"/>
    <mergeCell ref="H31:I31"/>
    <mergeCell ref="H30:I30"/>
    <mergeCell ref="H61:I61"/>
    <mergeCell ref="H36:I36"/>
    <mergeCell ref="H43:I43"/>
    <mergeCell ref="H44:I44"/>
    <mergeCell ref="H47:I47"/>
    <mergeCell ref="H48:I48"/>
    <mergeCell ref="H49:I49"/>
    <mergeCell ref="G56:J56"/>
    <mergeCell ref="H59:I59"/>
    <mergeCell ref="H60:I60"/>
    <mergeCell ref="G40:J40"/>
    <mergeCell ref="G25:I25"/>
    <mergeCell ref="G26:J26"/>
    <mergeCell ref="G27:J27"/>
    <mergeCell ref="H32:I32"/>
    <mergeCell ref="H33:I33"/>
    <mergeCell ref="H14:I14"/>
    <mergeCell ref="H15:I15"/>
    <mergeCell ref="G16:J16"/>
    <mergeCell ref="H23:I23"/>
    <mergeCell ref="H24:I24"/>
    <mergeCell ref="H121:I121"/>
    <mergeCell ref="H124:I124"/>
    <mergeCell ref="H123:I123"/>
    <mergeCell ref="H122:I122"/>
    <mergeCell ref="H35:I35"/>
    <mergeCell ref="H86:I86"/>
    <mergeCell ref="G62:J62"/>
    <mergeCell ref="H65:I65"/>
    <mergeCell ref="H66:I66"/>
    <mergeCell ref="H67:I67"/>
    <mergeCell ref="H68:I68"/>
    <mergeCell ref="H69:J69"/>
    <mergeCell ref="H80:I80"/>
    <mergeCell ref="H79:I79"/>
    <mergeCell ref="H81:J81"/>
    <mergeCell ref="H84:I84"/>
    <mergeCell ref="H130:I130"/>
    <mergeCell ref="H132:I132"/>
    <mergeCell ref="H133:I133"/>
    <mergeCell ref="H134:I134"/>
    <mergeCell ref="H135:I135"/>
    <mergeCell ref="H131:I13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130F6-3959-4119-906F-AE2216D637E6}">
  <dimension ref="B1:K50"/>
  <sheetViews>
    <sheetView zoomScale="110" zoomScaleNormal="110" workbookViewId="0">
      <selection activeCell="D3" sqref="D3"/>
    </sheetView>
  </sheetViews>
  <sheetFormatPr baseColWidth="10" defaultRowHeight="15" x14ac:dyDescent="0.25"/>
  <cols>
    <col min="2" max="2" width="11.42578125" style="25"/>
    <col min="3" max="3" width="11.7109375" style="25" customWidth="1"/>
    <col min="4" max="4" width="14.7109375" style="25" customWidth="1"/>
    <col min="5" max="7" width="14.7109375" customWidth="1"/>
    <col min="8" max="8" width="13.85546875" customWidth="1"/>
    <col min="10" max="10" width="14.85546875" bestFit="1" customWidth="1"/>
  </cols>
  <sheetData>
    <row r="1" spans="2:11" ht="23.25" x14ac:dyDescent="0.35">
      <c r="B1" s="319" t="s">
        <v>82</v>
      </c>
    </row>
    <row r="2" spans="2:11" x14ac:dyDescent="0.25">
      <c r="F2" s="58" t="s">
        <v>111</v>
      </c>
    </row>
    <row r="3" spans="2:11" x14ac:dyDescent="0.25">
      <c r="B3" s="136" t="s">
        <v>81</v>
      </c>
      <c r="D3" s="367">
        <v>113.14</v>
      </c>
      <c r="F3" s="58" t="s">
        <v>110</v>
      </c>
    </row>
    <row r="4" spans="2:11" x14ac:dyDescent="0.25">
      <c r="B4" s="137" t="s">
        <v>80</v>
      </c>
      <c r="D4" s="367">
        <v>10</v>
      </c>
    </row>
    <row r="5" spans="2:11" x14ac:dyDescent="0.25">
      <c r="B5" s="107" t="s">
        <v>79</v>
      </c>
      <c r="D5" s="367">
        <f>D3*D4</f>
        <v>1131.4000000000001</v>
      </c>
      <c r="E5" s="58" t="s">
        <v>167</v>
      </c>
      <c r="K5" s="106"/>
    </row>
    <row r="6" spans="2:11" x14ac:dyDescent="0.25">
      <c r="B6" s="107"/>
      <c r="D6" s="104"/>
      <c r="E6" s="58" t="s">
        <v>165</v>
      </c>
    </row>
    <row r="7" spans="2:11" x14ac:dyDescent="0.25">
      <c r="B7" s="107"/>
      <c r="D7" s="104"/>
      <c r="E7" s="58" t="s">
        <v>164</v>
      </c>
      <c r="J7" s="103"/>
    </row>
    <row r="8" spans="2:11" ht="15.75" thickBot="1" x14ac:dyDescent="0.3">
      <c r="C8" s="105"/>
      <c r="D8" s="104"/>
      <c r="E8" s="58" t="s">
        <v>168</v>
      </c>
      <c r="J8" s="102"/>
    </row>
    <row r="9" spans="2:11" x14ac:dyDescent="0.25">
      <c r="B9" s="494" t="s">
        <v>78</v>
      </c>
      <c r="C9" s="496" t="s">
        <v>77</v>
      </c>
      <c r="D9" s="496" t="s">
        <v>76</v>
      </c>
      <c r="E9" s="498" t="s">
        <v>75</v>
      </c>
      <c r="F9" s="499"/>
      <c r="G9" s="500"/>
    </row>
    <row r="10" spans="2:11" x14ac:dyDescent="0.25">
      <c r="B10" s="495"/>
      <c r="C10" s="497"/>
      <c r="D10" s="497"/>
      <c r="E10" s="317">
        <v>30</v>
      </c>
      <c r="F10" s="317">
        <v>31</v>
      </c>
      <c r="G10" s="318">
        <v>365</v>
      </c>
    </row>
    <row r="11" spans="2:11" x14ac:dyDescent="0.25">
      <c r="B11" s="101">
        <v>2023</v>
      </c>
      <c r="C11" s="100">
        <v>0.11166</v>
      </c>
      <c r="D11" s="315">
        <f>$D$5*C11</f>
        <v>126.33212400000001</v>
      </c>
      <c r="E11" s="99">
        <f t="shared" ref="E11:E18" si="0">D11*$E$10</f>
        <v>3789.9637200000002</v>
      </c>
      <c r="F11" s="98">
        <f t="shared" ref="F11:F18" si="1">D11*$F$10</f>
        <v>3916.2958440000002</v>
      </c>
      <c r="G11" s="97">
        <f t="shared" ref="G11:G18" si="2">D11*$G$10</f>
        <v>46111.225259999999</v>
      </c>
    </row>
    <row r="12" spans="2:11" x14ac:dyDescent="0.25">
      <c r="B12" s="101">
        <v>2024</v>
      </c>
      <c r="C12" s="100">
        <v>0.12256</v>
      </c>
      <c r="D12" s="315">
        <f t="shared" ref="D12:D18" si="3">$D$5*C12</f>
        <v>138.66438400000001</v>
      </c>
      <c r="E12" s="99">
        <f t="shared" si="0"/>
        <v>4159.9315200000001</v>
      </c>
      <c r="F12" s="98">
        <f t="shared" si="1"/>
        <v>4298.5959040000007</v>
      </c>
      <c r="G12" s="97">
        <f t="shared" si="2"/>
        <v>50612.500160000003</v>
      </c>
      <c r="J12" t="s">
        <v>26</v>
      </c>
    </row>
    <row r="13" spans="2:11" x14ac:dyDescent="0.25">
      <c r="B13" s="101">
        <v>2025</v>
      </c>
      <c r="C13" s="100">
        <v>0.13347000000000001</v>
      </c>
      <c r="D13" s="315">
        <f t="shared" si="3"/>
        <v>151.00795800000003</v>
      </c>
      <c r="E13" s="99">
        <f t="shared" si="0"/>
        <v>4530.2387400000007</v>
      </c>
      <c r="F13" s="98">
        <f t="shared" si="1"/>
        <v>4681.2466980000008</v>
      </c>
      <c r="G13" s="97">
        <f t="shared" si="2"/>
        <v>55117.904670000011</v>
      </c>
    </row>
    <row r="14" spans="2:11" x14ac:dyDescent="0.25">
      <c r="B14" s="101">
        <v>2026</v>
      </c>
      <c r="C14" s="100">
        <v>0.14438000000000001</v>
      </c>
      <c r="D14" s="315">
        <f t="shared" si="3"/>
        <v>163.35153200000002</v>
      </c>
      <c r="E14" s="99">
        <f t="shared" si="0"/>
        <v>4900.5459600000004</v>
      </c>
      <c r="F14" s="98">
        <f t="shared" si="1"/>
        <v>5063.897492000001</v>
      </c>
      <c r="G14" s="97">
        <f t="shared" si="2"/>
        <v>59623.309180000004</v>
      </c>
    </row>
    <row r="15" spans="2:11" x14ac:dyDescent="0.25">
      <c r="B15" s="101">
        <v>2027</v>
      </c>
      <c r="C15" s="100">
        <v>0.15527999999999997</v>
      </c>
      <c r="D15" s="315">
        <f t="shared" si="3"/>
        <v>175.68379199999998</v>
      </c>
      <c r="E15" s="99">
        <f t="shared" si="0"/>
        <v>5270.5137599999998</v>
      </c>
      <c r="F15" s="98">
        <f t="shared" si="1"/>
        <v>5446.1975519999996</v>
      </c>
      <c r="G15" s="97">
        <f t="shared" si="2"/>
        <v>64124.584079999993</v>
      </c>
    </row>
    <row r="16" spans="2:11" x14ac:dyDescent="0.25">
      <c r="B16" s="101">
        <v>2028</v>
      </c>
      <c r="C16" s="100">
        <v>0.16619</v>
      </c>
      <c r="D16" s="315">
        <f t="shared" si="3"/>
        <v>188.02736600000003</v>
      </c>
      <c r="E16" s="99">
        <f t="shared" si="0"/>
        <v>5640.8209800000004</v>
      </c>
      <c r="F16" s="98">
        <f t="shared" si="1"/>
        <v>5828.8483460000007</v>
      </c>
      <c r="G16" s="97">
        <f t="shared" si="2"/>
        <v>68629.988590000008</v>
      </c>
    </row>
    <row r="17" spans="2:10" x14ac:dyDescent="0.25">
      <c r="B17" s="101">
        <v>2029</v>
      </c>
      <c r="C17" s="100">
        <v>0.17709</v>
      </c>
      <c r="D17" s="315">
        <f t="shared" si="3"/>
        <v>200.35962600000002</v>
      </c>
      <c r="E17" s="99">
        <f t="shared" si="0"/>
        <v>6010.7887800000008</v>
      </c>
      <c r="F17" s="98">
        <f t="shared" si="1"/>
        <v>6211.1484060000003</v>
      </c>
      <c r="G17" s="97">
        <f t="shared" si="2"/>
        <v>73131.263490000012</v>
      </c>
    </row>
    <row r="18" spans="2:10" ht="15.75" thickBot="1" x14ac:dyDescent="0.3">
      <c r="B18" s="96">
        <v>2030</v>
      </c>
      <c r="C18" s="95">
        <v>0.188</v>
      </c>
      <c r="D18" s="316">
        <f t="shared" si="3"/>
        <v>212.70320000000001</v>
      </c>
      <c r="E18" s="94">
        <f t="shared" si="0"/>
        <v>6381.0960000000005</v>
      </c>
      <c r="F18" s="93">
        <f t="shared" si="1"/>
        <v>6593.7992000000004</v>
      </c>
      <c r="G18" s="92">
        <f t="shared" si="2"/>
        <v>77636.668000000005</v>
      </c>
    </row>
    <row r="19" spans="2:10" x14ac:dyDescent="0.25">
      <c r="B19" s="58" t="s">
        <v>385</v>
      </c>
    </row>
    <row r="20" spans="2:10" x14ac:dyDescent="0.25">
      <c r="B20" s="137" t="s">
        <v>166</v>
      </c>
    </row>
    <row r="23" spans="2:10" ht="23.25" x14ac:dyDescent="0.35">
      <c r="D23" s="312">
        <v>2025</v>
      </c>
      <c r="E23" s="313" t="s">
        <v>235</v>
      </c>
      <c r="F23" s="314">
        <v>1.1314</v>
      </c>
      <c r="G23" s="321">
        <v>0.13347000000000001</v>
      </c>
    </row>
    <row r="24" spans="2:10" ht="45" x14ac:dyDescent="0.25">
      <c r="B24" s="311" t="s">
        <v>236</v>
      </c>
      <c r="C24" s="311" t="s">
        <v>209</v>
      </c>
      <c r="D24" s="311" t="s">
        <v>237</v>
      </c>
      <c r="E24" s="311" t="s">
        <v>233</v>
      </c>
      <c r="F24" s="311" t="s">
        <v>234</v>
      </c>
      <c r="G24" s="311" t="s">
        <v>210</v>
      </c>
      <c r="H24" s="311" t="s">
        <v>211</v>
      </c>
      <c r="I24" s="311" t="s">
        <v>212</v>
      </c>
    </row>
    <row r="25" spans="2:10" x14ac:dyDescent="0.25">
      <c r="B25" s="368">
        <v>113.14</v>
      </c>
      <c r="C25" s="369" t="s">
        <v>232</v>
      </c>
      <c r="D25" s="370">
        <v>278.8</v>
      </c>
      <c r="E25" s="371">
        <v>0.10075000000000001</v>
      </c>
      <c r="F25" s="372">
        <f t="shared" ref="F25:F31" si="4">D25*E25</f>
        <v>28.089100000000002</v>
      </c>
      <c r="G25" s="370">
        <f t="shared" ref="G25:G29" si="5">F25*28</f>
        <v>786.49480000000005</v>
      </c>
      <c r="H25" s="370">
        <f t="shared" ref="H25:H29" si="6">F25*30</f>
        <v>842.673</v>
      </c>
      <c r="I25" s="370">
        <f t="shared" ref="I25:I29" si="7">F25*31</f>
        <v>870.76210000000003</v>
      </c>
      <c r="J25" t="s">
        <v>348</v>
      </c>
    </row>
    <row r="26" spans="2:10" x14ac:dyDescent="0.25">
      <c r="B26" s="368">
        <v>113.14</v>
      </c>
      <c r="C26" s="369">
        <v>2.4651000000000001</v>
      </c>
      <c r="D26" s="370">
        <f>B26*C26</f>
        <v>278.90141399999999</v>
      </c>
      <c r="E26" s="371">
        <v>0.11879000000000001</v>
      </c>
      <c r="F26" s="372">
        <f t="shared" si="4"/>
        <v>33.130698969059999</v>
      </c>
      <c r="G26" s="370">
        <f t="shared" si="5"/>
        <v>927.65957113367995</v>
      </c>
      <c r="H26" s="370">
        <f t="shared" si="6"/>
        <v>993.92096907179996</v>
      </c>
      <c r="I26" s="370">
        <f t="shared" si="7"/>
        <v>1027.05166804086</v>
      </c>
      <c r="J26" t="s">
        <v>289</v>
      </c>
    </row>
    <row r="27" spans="2:10" x14ac:dyDescent="0.25">
      <c r="B27" s="368">
        <v>113.14</v>
      </c>
      <c r="C27" s="369">
        <v>3.01</v>
      </c>
      <c r="D27" s="370">
        <f>B27*C27</f>
        <v>340.5514</v>
      </c>
      <c r="E27" s="371">
        <v>0.12232</v>
      </c>
      <c r="F27" s="372">
        <f t="shared" si="4"/>
        <v>41.656247248</v>
      </c>
      <c r="G27" s="370">
        <f t="shared" si="5"/>
        <v>1166.374922944</v>
      </c>
      <c r="H27" s="370">
        <f t="shared" si="6"/>
        <v>1249.68741744</v>
      </c>
      <c r="I27" s="370">
        <f t="shared" si="7"/>
        <v>1291.343664688</v>
      </c>
    </row>
    <row r="28" spans="2:10" x14ac:dyDescent="0.25">
      <c r="B28" s="368">
        <v>113.14</v>
      </c>
      <c r="C28" s="369">
        <v>3.51</v>
      </c>
      <c r="D28" s="370">
        <f>B28*C28</f>
        <v>397.12139999999999</v>
      </c>
      <c r="E28" s="371">
        <v>0.12672</v>
      </c>
      <c r="F28" s="372">
        <f t="shared" si="4"/>
        <v>50.323223808000002</v>
      </c>
      <c r="G28" s="370">
        <f t="shared" si="5"/>
        <v>1409.050266624</v>
      </c>
      <c r="H28" s="370">
        <f t="shared" si="6"/>
        <v>1509.6967142400001</v>
      </c>
      <c r="I28" s="370">
        <f t="shared" si="7"/>
        <v>1560.0199380480001</v>
      </c>
    </row>
    <row r="29" spans="2:10" x14ac:dyDescent="0.25">
      <c r="B29" s="368">
        <v>113.14</v>
      </c>
      <c r="C29" s="369">
        <v>4.01</v>
      </c>
      <c r="D29" s="370">
        <f>C29*B29</f>
        <v>453.69139999999999</v>
      </c>
      <c r="E29" s="371">
        <v>0.13347000000000001</v>
      </c>
      <c r="F29" s="372">
        <f t="shared" si="4"/>
        <v>60.554191158000002</v>
      </c>
      <c r="G29" s="370">
        <f t="shared" si="5"/>
        <v>1695.5173524240001</v>
      </c>
      <c r="H29" s="370">
        <f t="shared" si="6"/>
        <v>1816.6257347400001</v>
      </c>
      <c r="I29" s="370">
        <f t="shared" si="7"/>
        <v>1877.179925898</v>
      </c>
    </row>
    <row r="30" spans="2:10" x14ac:dyDescent="0.25">
      <c r="B30" s="368">
        <v>113.14</v>
      </c>
      <c r="C30" s="373">
        <v>5</v>
      </c>
      <c r="D30" s="98">
        <f>C30*B30</f>
        <v>565.70000000000005</v>
      </c>
      <c r="E30" s="374">
        <v>0.13347000000000001</v>
      </c>
      <c r="F30" s="375">
        <f t="shared" si="4"/>
        <v>75.503979000000015</v>
      </c>
      <c r="G30" s="98">
        <f>F30*28</f>
        <v>2114.1114120000002</v>
      </c>
      <c r="H30" s="98">
        <f>F30*30</f>
        <v>2265.1193700000003</v>
      </c>
      <c r="I30" s="98">
        <f>F30*31</f>
        <v>2340.6233490000004</v>
      </c>
    </row>
    <row r="31" spans="2:10" x14ac:dyDescent="0.25">
      <c r="B31" s="368">
        <v>113.14</v>
      </c>
      <c r="C31" s="373">
        <v>6</v>
      </c>
      <c r="D31" s="98">
        <f>C31*B31</f>
        <v>678.84</v>
      </c>
      <c r="E31" s="374">
        <v>0.13347000000000001</v>
      </c>
      <c r="F31" s="375">
        <f t="shared" si="4"/>
        <v>90.604774800000001</v>
      </c>
      <c r="G31" s="98">
        <f>F31*28</f>
        <v>2536.9336944000001</v>
      </c>
      <c r="H31" s="98">
        <f>F31*30</f>
        <v>2718.1432439999999</v>
      </c>
      <c r="I31" s="98">
        <f>F31*31</f>
        <v>2808.7480188</v>
      </c>
    </row>
    <row r="32" spans="2:10" x14ac:dyDescent="0.25">
      <c r="B32" s="368">
        <v>113.14</v>
      </c>
      <c r="C32" s="373">
        <v>7</v>
      </c>
      <c r="D32" s="98">
        <f t="shared" ref="D32:D50" si="8">C32*B32</f>
        <v>791.98</v>
      </c>
      <c r="E32" s="374">
        <v>0.13347000000000001</v>
      </c>
      <c r="F32" s="375">
        <f t="shared" ref="F32:F49" si="9">D32*E32</f>
        <v>105.7055706</v>
      </c>
      <c r="G32" s="98">
        <f t="shared" ref="G32:G50" si="10">F32*28</f>
        <v>2959.7559768000001</v>
      </c>
      <c r="H32" s="98">
        <f t="shared" ref="H32:H50" si="11">F32*30</f>
        <v>3171.1671179999998</v>
      </c>
      <c r="I32" s="98">
        <f t="shared" ref="I32:I50" si="12">F32*31</f>
        <v>3276.8726885999999</v>
      </c>
      <c r="J32" t="s">
        <v>26</v>
      </c>
    </row>
    <row r="33" spans="2:9" x14ac:dyDescent="0.25">
      <c r="B33" s="368">
        <v>113.14</v>
      </c>
      <c r="C33" s="373">
        <v>8</v>
      </c>
      <c r="D33" s="98">
        <f t="shared" si="8"/>
        <v>905.12</v>
      </c>
      <c r="E33" s="374">
        <v>0.13347000000000001</v>
      </c>
      <c r="F33" s="375">
        <f t="shared" si="9"/>
        <v>120.8063664</v>
      </c>
      <c r="G33" s="98">
        <f t="shared" si="10"/>
        <v>3382.5782592</v>
      </c>
      <c r="H33" s="98">
        <f t="shared" si="11"/>
        <v>3624.1909919999998</v>
      </c>
      <c r="I33" s="98">
        <f t="shared" si="12"/>
        <v>3744.9973583999999</v>
      </c>
    </row>
    <row r="34" spans="2:9" x14ac:dyDescent="0.25">
      <c r="B34" s="368">
        <v>113.14</v>
      </c>
      <c r="C34" s="373">
        <v>9</v>
      </c>
      <c r="D34" s="98">
        <f t="shared" si="8"/>
        <v>1018.26</v>
      </c>
      <c r="E34" s="374">
        <v>0.13347000000000001</v>
      </c>
      <c r="F34" s="375">
        <f t="shared" si="9"/>
        <v>135.90716220000002</v>
      </c>
      <c r="G34" s="98">
        <f t="shared" si="10"/>
        <v>3805.4005416000005</v>
      </c>
      <c r="H34" s="98">
        <f t="shared" si="11"/>
        <v>4077.2148660000003</v>
      </c>
      <c r="I34" s="98">
        <f t="shared" si="12"/>
        <v>4213.1220282000004</v>
      </c>
    </row>
    <row r="35" spans="2:9" x14ac:dyDescent="0.25">
      <c r="B35" s="368">
        <v>113.14</v>
      </c>
      <c r="C35" s="373">
        <v>10</v>
      </c>
      <c r="D35" s="98">
        <f t="shared" si="8"/>
        <v>1131.4000000000001</v>
      </c>
      <c r="E35" s="374">
        <v>0.13347000000000001</v>
      </c>
      <c r="F35" s="375">
        <f t="shared" si="9"/>
        <v>151.00795800000003</v>
      </c>
      <c r="G35" s="98">
        <f t="shared" si="10"/>
        <v>4228.2228240000004</v>
      </c>
      <c r="H35" s="98">
        <f t="shared" si="11"/>
        <v>4530.2387400000007</v>
      </c>
      <c r="I35" s="98">
        <f t="shared" si="12"/>
        <v>4681.2466980000008</v>
      </c>
    </row>
    <row r="36" spans="2:9" x14ac:dyDescent="0.25">
      <c r="B36" s="368">
        <v>113.14</v>
      </c>
      <c r="C36" s="373">
        <v>11</v>
      </c>
      <c r="D36" s="98">
        <f t="shared" si="8"/>
        <v>1244.54</v>
      </c>
      <c r="E36" s="374">
        <v>0.13347000000000001</v>
      </c>
      <c r="F36" s="375">
        <f t="shared" si="9"/>
        <v>166.10875379999999</v>
      </c>
      <c r="G36" s="98">
        <f t="shared" si="10"/>
        <v>4651.0451063999999</v>
      </c>
      <c r="H36" s="98">
        <f t="shared" si="11"/>
        <v>4983.2626139999993</v>
      </c>
      <c r="I36" s="98">
        <f t="shared" si="12"/>
        <v>5149.3713677999995</v>
      </c>
    </row>
    <row r="37" spans="2:9" x14ac:dyDescent="0.25">
      <c r="B37" s="368">
        <v>113.14</v>
      </c>
      <c r="C37" s="373">
        <v>12</v>
      </c>
      <c r="D37" s="98">
        <f t="shared" si="8"/>
        <v>1357.68</v>
      </c>
      <c r="E37" s="374">
        <v>0.13347000000000001</v>
      </c>
      <c r="F37" s="375">
        <f t="shared" si="9"/>
        <v>181.2095496</v>
      </c>
      <c r="G37" s="98">
        <f t="shared" si="10"/>
        <v>5073.8673888000003</v>
      </c>
      <c r="H37" s="98">
        <f t="shared" si="11"/>
        <v>5436.2864879999997</v>
      </c>
      <c r="I37" s="98">
        <f t="shared" si="12"/>
        <v>5617.4960375999999</v>
      </c>
    </row>
    <row r="38" spans="2:9" x14ac:dyDescent="0.25">
      <c r="B38" s="368">
        <v>113.14</v>
      </c>
      <c r="C38" s="373">
        <v>13</v>
      </c>
      <c r="D38" s="98">
        <f t="shared" si="8"/>
        <v>1470.82</v>
      </c>
      <c r="E38" s="374">
        <v>0.13347000000000001</v>
      </c>
      <c r="F38" s="375">
        <f t="shared" si="9"/>
        <v>196.31034539999999</v>
      </c>
      <c r="G38" s="98">
        <f t="shared" si="10"/>
        <v>5496.6896711999998</v>
      </c>
      <c r="H38" s="98">
        <f t="shared" si="11"/>
        <v>5889.3103619999993</v>
      </c>
      <c r="I38" s="98">
        <f t="shared" si="12"/>
        <v>6085.6207073999994</v>
      </c>
    </row>
    <row r="39" spans="2:9" x14ac:dyDescent="0.25">
      <c r="B39" s="368">
        <v>113.14</v>
      </c>
      <c r="C39" s="373">
        <v>14</v>
      </c>
      <c r="D39" s="98">
        <f t="shared" si="8"/>
        <v>1583.96</v>
      </c>
      <c r="E39" s="374">
        <v>0.13347000000000001</v>
      </c>
      <c r="F39" s="375">
        <f t="shared" si="9"/>
        <v>211.4111412</v>
      </c>
      <c r="G39" s="98">
        <f t="shared" si="10"/>
        <v>5919.5119536000002</v>
      </c>
      <c r="H39" s="98">
        <f t="shared" si="11"/>
        <v>6342.3342359999997</v>
      </c>
      <c r="I39" s="98">
        <f t="shared" si="12"/>
        <v>6553.7453771999999</v>
      </c>
    </row>
    <row r="40" spans="2:9" x14ac:dyDescent="0.25">
      <c r="B40" s="368">
        <v>113.14</v>
      </c>
      <c r="C40" s="373">
        <v>15</v>
      </c>
      <c r="D40" s="98">
        <f t="shared" si="8"/>
        <v>1697.1</v>
      </c>
      <c r="E40" s="374">
        <v>0.13347000000000001</v>
      </c>
      <c r="F40" s="375">
        <f t="shared" si="9"/>
        <v>226.51193699999999</v>
      </c>
      <c r="G40" s="98">
        <f t="shared" si="10"/>
        <v>6342.3342359999997</v>
      </c>
      <c r="H40" s="98">
        <f t="shared" si="11"/>
        <v>6795.3581099999992</v>
      </c>
      <c r="I40" s="98">
        <f t="shared" si="12"/>
        <v>7021.8700469999994</v>
      </c>
    </row>
    <row r="41" spans="2:9" x14ac:dyDescent="0.25">
      <c r="B41" s="368">
        <v>113.14</v>
      </c>
      <c r="C41" s="373">
        <v>16</v>
      </c>
      <c r="D41" s="98">
        <f t="shared" si="8"/>
        <v>1810.24</v>
      </c>
      <c r="E41" s="374">
        <v>0.13347000000000001</v>
      </c>
      <c r="F41" s="375">
        <f t="shared" si="9"/>
        <v>241.6127328</v>
      </c>
      <c r="G41" s="98">
        <f t="shared" si="10"/>
        <v>6765.1565184000001</v>
      </c>
      <c r="H41" s="98">
        <f t="shared" si="11"/>
        <v>7248.3819839999996</v>
      </c>
      <c r="I41" s="98">
        <f t="shared" si="12"/>
        <v>7489.9947167999999</v>
      </c>
    </row>
    <row r="42" spans="2:9" x14ac:dyDescent="0.25">
      <c r="B42" s="368">
        <v>113.14</v>
      </c>
      <c r="C42" s="373">
        <v>17</v>
      </c>
      <c r="D42" s="98">
        <f t="shared" si="8"/>
        <v>1923.38</v>
      </c>
      <c r="E42" s="374">
        <v>0.13347000000000001</v>
      </c>
      <c r="F42" s="375">
        <f t="shared" si="9"/>
        <v>256.71352860000002</v>
      </c>
      <c r="G42" s="98">
        <f t="shared" si="10"/>
        <v>7187.9788008000005</v>
      </c>
      <c r="H42" s="98">
        <f t="shared" si="11"/>
        <v>7701.4058580000001</v>
      </c>
      <c r="I42" s="98">
        <f t="shared" si="12"/>
        <v>7958.1193866000003</v>
      </c>
    </row>
    <row r="43" spans="2:9" x14ac:dyDescent="0.25">
      <c r="B43" s="368">
        <v>113.14</v>
      </c>
      <c r="C43" s="373">
        <v>18</v>
      </c>
      <c r="D43" s="98">
        <f t="shared" si="8"/>
        <v>2036.52</v>
      </c>
      <c r="E43" s="374">
        <v>0.13347000000000001</v>
      </c>
      <c r="F43" s="375">
        <f t="shared" si="9"/>
        <v>271.81432440000003</v>
      </c>
      <c r="G43" s="98">
        <f t="shared" si="10"/>
        <v>7610.8010832000009</v>
      </c>
      <c r="H43" s="98">
        <f t="shared" si="11"/>
        <v>8154.4297320000005</v>
      </c>
      <c r="I43" s="98">
        <f t="shared" si="12"/>
        <v>8426.2440564000008</v>
      </c>
    </row>
    <row r="44" spans="2:9" x14ac:dyDescent="0.25">
      <c r="B44" s="368">
        <v>113.14</v>
      </c>
      <c r="C44" s="373">
        <v>19</v>
      </c>
      <c r="D44" s="98">
        <f t="shared" si="8"/>
        <v>2149.66</v>
      </c>
      <c r="E44" s="374">
        <v>0.13347000000000001</v>
      </c>
      <c r="F44" s="375">
        <f t="shared" si="9"/>
        <v>286.91512019999999</v>
      </c>
      <c r="G44" s="98">
        <f t="shared" si="10"/>
        <v>8033.6233655999995</v>
      </c>
      <c r="H44" s="98">
        <f t="shared" si="11"/>
        <v>8607.4536059999991</v>
      </c>
      <c r="I44" s="98">
        <f t="shared" si="12"/>
        <v>8894.3687262000003</v>
      </c>
    </row>
    <row r="45" spans="2:9" x14ac:dyDescent="0.25">
      <c r="B45" s="368">
        <v>113.14</v>
      </c>
      <c r="C45" s="373">
        <v>20</v>
      </c>
      <c r="D45" s="98">
        <f t="shared" si="8"/>
        <v>2262.8000000000002</v>
      </c>
      <c r="E45" s="374">
        <v>0.13347000000000001</v>
      </c>
      <c r="F45" s="375">
        <f t="shared" si="9"/>
        <v>302.01591600000006</v>
      </c>
      <c r="G45" s="98">
        <f t="shared" si="10"/>
        <v>8456.4456480000008</v>
      </c>
      <c r="H45" s="98">
        <f t="shared" si="11"/>
        <v>9060.4774800000014</v>
      </c>
      <c r="I45" s="98">
        <f t="shared" si="12"/>
        <v>9362.4933960000017</v>
      </c>
    </row>
    <row r="46" spans="2:9" x14ac:dyDescent="0.25">
      <c r="B46" s="368">
        <v>113.14</v>
      </c>
      <c r="C46" s="373">
        <v>21</v>
      </c>
      <c r="D46" s="98">
        <f t="shared" si="8"/>
        <v>2375.94</v>
      </c>
      <c r="E46" s="374">
        <v>0.13347000000000001</v>
      </c>
      <c r="F46" s="375">
        <f t="shared" si="9"/>
        <v>317.11671180000002</v>
      </c>
      <c r="G46" s="98">
        <f t="shared" si="10"/>
        <v>8879.2679304000012</v>
      </c>
      <c r="H46" s="98">
        <f t="shared" si="11"/>
        <v>9513.501354</v>
      </c>
      <c r="I46" s="98">
        <f t="shared" si="12"/>
        <v>9830.6180658000012</v>
      </c>
    </row>
    <row r="47" spans="2:9" x14ac:dyDescent="0.25">
      <c r="B47" s="368">
        <v>113.14</v>
      </c>
      <c r="C47" s="373">
        <v>22</v>
      </c>
      <c r="D47" s="98">
        <f t="shared" si="8"/>
        <v>2489.08</v>
      </c>
      <c r="E47" s="374">
        <v>0.13347000000000001</v>
      </c>
      <c r="F47" s="375">
        <f t="shared" si="9"/>
        <v>332.21750759999998</v>
      </c>
      <c r="G47" s="98">
        <f t="shared" si="10"/>
        <v>9302.0902127999998</v>
      </c>
      <c r="H47" s="98">
        <f t="shared" si="11"/>
        <v>9966.5252279999986</v>
      </c>
      <c r="I47" s="98">
        <f t="shared" si="12"/>
        <v>10298.742735599999</v>
      </c>
    </row>
    <row r="48" spans="2:9" x14ac:dyDescent="0.25">
      <c r="B48" s="368">
        <v>113.14</v>
      </c>
      <c r="C48" s="373">
        <v>23</v>
      </c>
      <c r="D48" s="98">
        <f t="shared" si="8"/>
        <v>2602.2199999999998</v>
      </c>
      <c r="E48" s="374">
        <v>0.13347000000000001</v>
      </c>
      <c r="F48" s="375">
        <f t="shared" si="9"/>
        <v>347.31830339999999</v>
      </c>
      <c r="G48" s="98">
        <f t="shared" si="10"/>
        <v>9724.9124952000002</v>
      </c>
      <c r="H48" s="98">
        <f t="shared" si="11"/>
        <v>10419.549101999999</v>
      </c>
      <c r="I48" s="98">
        <f t="shared" si="12"/>
        <v>10766.8674054</v>
      </c>
    </row>
    <row r="49" spans="2:9" x14ac:dyDescent="0.25">
      <c r="B49" s="368">
        <v>113.14</v>
      </c>
      <c r="C49" s="373">
        <v>24</v>
      </c>
      <c r="D49" s="98">
        <f t="shared" si="8"/>
        <v>2715.36</v>
      </c>
      <c r="E49" s="374">
        <v>0.13347000000000001</v>
      </c>
      <c r="F49" s="375">
        <f t="shared" si="9"/>
        <v>362.41909920000001</v>
      </c>
      <c r="G49" s="98">
        <f t="shared" si="10"/>
        <v>10147.734777600001</v>
      </c>
      <c r="H49" s="98">
        <f t="shared" si="11"/>
        <v>10872.572975999999</v>
      </c>
      <c r="I49" s="98">
        <f t="shared" si="12"/>
        <v>11234.9920752</v>
      </c>
    </row>
    <row r="50" spans="2:9" x14ac:dyDescent="0.25">
      <c r="B50" s="368">
        <v>113.14</v>
      </c>
      <c r="C50" s="373">
        <v>25</v>
      </c>
      <c r="D50" s="98">
        <f t="shared" si="8"/>
        <v>2828.5</v>
      </c>
      <c r="E50" s="374">
        <v>0.13347000000000001</v>
      </c>
      <c r="F50" s="375">
        <f>D50*E50</f>
        <v>377.51989500000002</v>
      </c>
      <c r="G50" s="98">
        <f t="shared" si="10"/>
        <v>10570.557060000001</v>
      </c>
      <c r="H50" s="98">
        <f t="shared" si="11"/>
        <v>11325.59685</v>
      </c>
      <c r="I50" s="98">
        <f t="shared" si="12"/>
        <v>11703.116745000001</v>
      </c>
    </row>
  </sheetData>
  <sheetProtection algorithmName="SHA-512" hashValue="niqM6fF6t8cF23AKUHttzeiHnpyObm5DBPriNb0Uv8CKK1uFgmryDI+M78mkUIiiCnBLpleTzYuHyENf6z/qmQ==" saltValue="3Sjw6r9WvcUVIrWSvfcJCQ==" spinCount="100000" sheet="1" selectLockedCells="1"/>
  <mergeCells count="4">
    <mergeCell ref="B9:B10"/>
    <mergeCell ref="C9:C10"/>
    <mergeCell ref="D9:D10"/>
    <mergeCell ref="E9:G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1F193-DA1D-4828-8508-1DBE3DD64E24}">
  <dimension ref="B1:K50"/>
  <sheetViews>
    <sheetView workbookViewId="0">
      <selection activeCell="D3" sqref="D3"/>
    </sheetView>
  </sheetViews>
  <sheetFormatPr baseColWidth="10" defaultRowHeight="15" x14ac:dyDescent="0.25"/>
  <cols>
    <col min="2" max="2" width="11.42578125" style="25"/>
    <col min="3" max="3" width="11.7109375" style="25" customWidth="1"/>
    <col min="4" max="4" width="14.7109375" style="25" customWidth="1"/>
    <col min="5" max="7" width="14.7109375" customWidth="1"/>
    <col min="8" max="8" width="13.85546875" customWidth="1"/>
    <col min="9" max="9" width="12.5703125" bestFit="1" customWidth="1"/>
    <col min="10" max="10" width="14.85546875" bestFit="1" customWidth="1"/>
  </cols>
  <sheetData>
    <row r="1" spans="2:11" ht="23.25" x14ac:dyDescent="0.35">
      <c r="B1" s="319" t="s">
        <v>82</v>
      </c>
    </row>
    <row r="2" spans="2:11" x14ac:dyDescent="0.25">
      <c r="F2" s="58" t="s">
        <v>111</v>
      </c>
    </row>
    <row r="3" spans="2:11" x14ac:dyDescent="0.25">
      <c r="B3" s="136" t="s">
        <v>81</v>
      </c>
      <c r="D3" s="367">
        <v>117.31</v>
      </c>
      <c r="F3" s="58" t="s">
        <v>110</v>
      </c>
    </row>
    <row r="4" spans="2:11" x14ac:dyDescent="0.25">
      <c r="B4" s="137" t="s">
        <v>80</v>
      </c>
      <c r="D4" s="367">
        <v>10</v>
      </c>
    </row>
    <row r="5" spans="2:11" x14ac:dyDescent="0.25">
      <c r="B5" s="107" t="s">
        <v>79</v>
      </c>
      <c r="D5" s="367">
        <f>D3*D4</f>
        <v>1173.0999999999999</v>
      </c>
      <c r="E5" s="58" t="s">
        <v>167</v>
      </c>
      <c r="K5" s="106"/>
    </row>
    <row r="6" spans="2:11" x14ac:dyDescent="0.25">
      <c r="B6" s="107"/>
      <c r="D6" s="104"/>
      <c r="E6" s="58" t="s">
        <v>165</v>
      </c>
    </row>
    <row r="7" spans="2:11" x14ac:dyDescent="0.25">
      <c r="B7" s="107"/>
      <c r="D7" s="104"/>
      <c r="E7" s="58" t="s">
        <v>164</v>
      </c>
      <c r="J7" s="103"/>
    </row>
    <row r="8" spans="2:11" ht="15.75" thickBot="1" x14ac:dyDescent="0.3">
      <c r="C8" s="105"/>
      <c r="D8" s="104"/>
      <c r="E8" s="58" t="s">
        <v>168</v>
      </c>
      <c r="J8" s="102"/>
    </row>
    <row r="9" spans="2:11" x14ac:dyDescent="0.25">
      <c r="B9" s="494" t="s">
        <v>78</v>
      </c>
      <c r="C9" s="496" t="s">
        <v>77</v>
      </c>
      <c r="D9" s="496" t="s">
        <v>76</v>
      </c>
      <c r="E9" s="498" t="s">
        <v>75</v>
      </c>
      <c r="F9" s="499"/>
      <c r="G9" s="500"/>
    </row>
    <row r="10" spans="2:11" x14ac:dyDescent="0.25">
      <c r="B10" s="495"/>
      <c r="C10" s="497"/>
      <c r="D10" s="497"/>
      <c r="E10" s="317">
        <v>30</v>
      </c>
      <c r="F10" s="317">
        <v>31</v>
      </c>
      <c r="G10" s="318">
        <v>365</v>
      </c>
    </row>
    <row r="11" spans="2:11" x14ac:dyDescent="0.25">
      <c r="B11" s="101">
        <v>2023</v>
      </c>
      <c r="C11" s="100">
        <v>0.11166</v>
      </c>
      <c r="D11" s="315">
        <f>$D$5*C11</f>
        <v>130.98834599999998</v>
      </c>
      <c r="E11" s="99">
        <f t="shared" ref="E11:E18" si="0">D11*$E$10</f>
        <v>3929.6503799999991</v>
      </c>
      <c r="F11" s="98">
        <f t="shared" ref="F11:F18" si="1">D11*$F$10</f>
        <v>4060.6387259999992</v>
      </c>
      <c r="G11" s="97">
        <f t="shared" ref="G11:G18" si="2">D11*$G$10</f>
        <v>47810.746289999995</v>
      </c>
    </row>
    <row r="12" spans="2:11" x14ac:dyDescent="0.25">
      <c r="B12" s="101">
        <v>2024</v>
      </c>
      <c r="C12" s="100">
        <v>0.12256</v>
      </c>
      <c r="D12" s="315">
        <f t="shared" ref="D12:D18" si="3">$D$5*C12</f>
        <v>143.775136</v>
      </c>
      <c r="E12" s="99">
        <f t="shared" si="0"/>
        <v>4313.2540799999997</v>
      </c>
      <c r="F12" s="98">
        <f t="shared" si="1"/>
        <v>4457.0292159999999</v>
      </c>
      <c r="G12" s="97">
        <f t="shared" si="2"/>
        <v>52477.924640000005</v>
      </c>
      <c r="J12" t="s">
        <v>26</v>
      </c>
    </row>
    <row r="13" spans="2:11" x14ac:dyDescent="0.25">
      <c r="B13" s="101">
        <v>2025</v>
      </c>
      <c r="C13" s="100">
        <v>0.13347000000000001</v>
      </c>
      <c r="D13" s="315">
        <f t="shared" si="3"/>
        <v>156.573657</v>
      </c>
      <c r="E13" s="99">
        <f t="shared" si="0"/>
        <v>4697.2097100000001</v>
      </c>
      <c r="F13" s="98">
        <f t="shared" si="1"/>
        <v>4853.783367</v>
      </c>
      <c r="G13" s="97">
        <f t="shared" si="2"/>
        <v>57149.384805000002</v>
      </c>
    </row>
    <row r="14" spans="2:11" x14ac:dyDescent="0.25">
      <c r="B14" s="101">
        <v>2026</v>
      </c>
      <c r="C14" s="100">
        <v>0.14438000000000001</v>
      </c>
      <c r="D14" s="315">
        <f t="shared" si="3"/>
        <v>169.37217799999999</v>
      </c>
      <c r="E14" s="99">
        <f t="shared" si="0"/>
        <v>5081.1653399999996</v>
      </c>
      <c r="F14" s="98">
        <f t="shared" si="1"/>
        <v>5250.5375180000001</v>
      </c>
      <c r="G14" s="97">
        <f t="shared" si="2"/>
        <v>61820.844969999998</v>
      </c>
    </row>
    <row r="15" spans="2:11" x14ac:dyDescent="0.25">
      <c r="B15" s="101">
        <v>2027</v>
      </c>
      <c r="C15" s="100">
        <v>0.15527999999999997</v>
      </c>
      <c r="D15" s="315">
        <f t="shared" si="3"/>
        <v>182.15896799999996</v>
      </c>
      <c r="E15" s="99">
        <f t="shared" si="0"/>
        <v>5464.7690399999992</v>
      </c>
      <c r="F15" s="98">
        <f t="shared" si="1"/>
        <v>5646.928007999999</v>
      </c>
      <c r="G15" s="97">
        <f t="shared" si="2"/>
        <v>66488.023319999978</v>
      </c>
    </row>
    <row r="16" spans="2:11" x14ac:dyDescent="0.25">
      <c r="B16" s="101">
        <v>2028</v>
      </c>
      <c r="C16" s="100">
        <v>0.16619</v>
      </c>
      <c r="D16" s="315">
        <f t="shared" si="3"/>
        <v>194.95748899999998</v>
      </c>
      <c r="E16" s="99">
        <f t="shared" si="0"/>
        <v>5848.7246699999996</v>
      </c>
      <c r="F16" s="98">
        <f t="shared" si="1"/>
        <v>6043.682158999999</v>
      </c>
      <c r="G16" s="97">
        <f t="shared" si="2"/>
        <v>71159.48348499999</v>
      </c>
    </row>
    <row r="17" spans="2:10" x14ac:dyDescent="0.25">
      <c r="B17" s="101">
        <v>2029</v>
      </c>
      <c r="C17" s="100">
        <v>0.17709</v>
      </c>
      <c r="D17" s="315">
        <f t="shared" si="3"/>
        <v>207.74427899999998</v>
      </c>
      <c r="E17" s="99">
        <f t="shared" si="0"/>
        <v>6232.3283699999993</v>
      </c>
      <c r="F17" s="98">
        <f t="shared" si="1"/>
        <v>6440.0726489999997</v>
      </c>
      <c r="G17" s="97">
        <f t="shared" si="2"/>
        <v>75826.661834999992</v>
      </c>
    </row>
    <row r="18" spans="2:10" ht="15.75" thickBot="1" x14ac:dyDescent="0.3">
      <c r="B18" s="96">
        <v>2030</v>
      </c>
      <c r="C18" s="95">
        <v>0.188</v>
      </c>
      <c r="D18" s="316">
        <f t="shared" si="3"/>
        <v>220.54279999999997</v>
      </c>
      <c r="E18" s="94">
        <f t="shared" si="0"/>
        <v>6616.2839999999987</v>
      </c>
      <c r="F18" s="93">
        <f t="shared" si="1"/>
        <v>6836.8267999999989</v>
      </c>
      <c r="G18" s="92">
        <f t="shared" si="2"/>
        <v>80498.121999999988</v>
      </c>
    </row>
    <row r="19" spans="2:10" x14ac:dyDescent="0.25">
      <c r="B19" s="58" t="s">
        <v>385</v>
      </c>
    </row>
    <row r="20" spans="2:10" x14ac:dyDescent="0.25">
      <c r="B20" s="137" t="s">
        <v>166</v>
      </c>
    </row>
    <row r="23" spans="2:10" ht="23.25" x14ac:dyDescent="0.35">
      <c r="D23" s="312">
        <v>2026</v>
      </c>
      <c r="E23" s="313" t="s">
        <v>235</v>
      </c>
      <c r="F23" s="314">
        <v>1.1731</v>
      </c>
      <c r="G23" s="321">
        <v>0.14438000000000001</v>
      </c>
    </row>
    <row r="24" spans="2:10" ht="45" x14ac:dyDescent="0.25">
      <c r="B24" s="311" t="s">
        <v>236</v>
      </c>
      <c r="C24" s="311" t="s">
        <v>209</v>
      </c>
      <c r="D24" s="311" t="s">
        <v>237</v>
      </c>
      <c r="E24" s="311" t="s">
        <v>233</v>
      </c>
      <c r="F24" s="311" t="s">
        <v>234</v>
      </c>
      <c r="G24" s="311" t="s">
        <v>210</v>
      </c>
      <c r="H24" s="311" t="s">
        <v>211</v>
      </c>
      <c r="I24" s="311" t="s">
        <v>212</v>
      </c>
    </row>
    <row r="25" spans="2:10" x14ac:dyDescent="0.25">
      <c r="B25" s="368">
        <v>117.31</v>
      </c>
      <c r="C25" s="369" t="s">
        <v>232</v>
      </c>
      <c r="D25" s="370">
        <v>278.8</v>
      </c>
      <c r="E25" s="371">
        <v>0.10075000000000001</v>
      </c>
      <c r="F25" s="372">
        <f t="shared" ref="F25:F49" si="4">D25*E25</f>
        <v>28.089100000000002</v>
      </c>
      <c r="G25" s="370">
        <f t="shared" ref="G25:G29" si="5">F25*28</f>
        <v>786.49480000000005</v>
      </c>
      <c r="H25" s="370">
        <f t="shared" ref="H25:H29" si="6">F25*30</f>
        <v>842.673</v>
      </c>
      <c r="I25" s="370">
        <f t="shared" ref="I25:I29" si="7">F25*31</f>
        <v>870.76210000000003</v>
      </c>
      <c r="J25" t="s">
        <v>365</v>
      </c>
    </row>
    <row r="26" spans="2:10" x14ac:dyDescent="0.25">
      <c r="B26" s="368">
        <v>117.31</v>
      </c>
      <c r="C26" s="369">
        <v>2.4651000000000001</v>
      </c>
      <c r="D26" s="370">
        <f>B26*C26</f>
        <v>289.180881</v>
      </c>
      <c r="E26" s="371">
        <v>0.11879000000000001</v>
      </c>
      <c r="F26" s="372">
        <f t="shared" si="4"/>
        <v>34.351796853990002</v>
      </c>
      <c r="G26" s="370">
        <f t="shared" si="5"/>
        <v>961.85031191172004</v>
      </c>
      <c r="H26" s="370">
        <f t="shared" si="6"/>
        <v>1030.5539056197001</v>
      </c>
      <c r="I26" s="370">
        <f t="shared" si="7"/>
        <v>1064.9057024736901</v>
      </c>
      <c r="J26" t="s">
        <v>362</v>
      </c>
    </row>
    <row r="27" spans="2:10" x14ac:dyDescent="0.25">
      <c r="B27" s="368">
        <v>117.31</v>
      </c>
      <c r="C27" s="369">
        <v>3.01</v>
      </c>
      <c r="D27" s="370">
        <f>B27*C27</f>
        <v>353.10309999999998</v>
      </c>
      <c r="E27" s="371">
        <v>0.12232</v>
      </c>
      <c r="F27" s="372">
        <f t="shared" si="4"/>
        <v>43.191571191999998</v>
      </c>
      <c r="G27" s="370">
        <f t="shared" si="5"/>
        <v>1209.3639933760001</v>
      </c>
      <c r="H27" s="370">
        <f t="shared" si="6"/>
        <v>1295.74713576</v>
      </c>
      <c r="I27" s="370">
        <f t="shared" si="7"/>
        <v>1338.9387069519998</v>
      </c>
    </row>
    <row r="28" spans="2:10" x14ac:dyDescent="0.25">
      <c r="B28" s="368">
        <v>117.31</v>
      </c>
      <c r="C28" s="369">
        <v>3.51</v>
      </c>
      <c r="D28" s="370">
        <f>B28*C28</f>
        <v>411.75809999999996</v>
      </c>
      <c r="E28" s="371">
        <v>0.12672</v>
      </c>
      <c r="F28" s="372">
        <f t="shared" si="4"/>
        <v>52.177986431999997</v>
      </c>
      <c r="G28" s="370">
        <f t="shared" si="5"/>
        <v>1460.9836200959999</v>
      </c>
      <c r="H28" s="370">
        <f t="shared" si="6"/>
        <v>1565.3395929599999</v>
      </c>
      <c r="I28" s="370">
        <f t="shared" si="7"/>
        <v>1617.517579392</v>
      </c>
    </row>
    <row r="29" spans="2:10" x14ac:dyDescent="0.25">
      <c r="B29" s="368">
        <v>117.31</v>
      </c>
      <c r="C29" s="369">
        <v>4.01</v>
      </c>
      <c r="D29" s="370">
        <f>C29*B29</f>
        <v>470.41309999999999</v>
      </c>
      <c r="E29" s="371">
        <v>0.14438000000000001</v>
      </c>
      <c r="F29" s="372">
        <f t="shared" si="4"/>
        <v>67.918243378</v>
      </c>
      <c r="G29" s="370">
        <f t="shared" si="5"/>
        <v>1901.710814584</v>
      </c>
      <c r="H29" s="370">
        <f t="shared" si="6"/>
        <v>2037.5473013400001</v>
      </c>
      <c r="I29" s="370">
        <f t="shared" si="7"/>
        <v>2105.4655447179998</v>
      </c>
    </row>
    <row r="30" spans="2:10" x14ac:dyDescent="0.25">
      <c r="B30" s="368">
        <v>117.31</v>
      </c>
      <c r="C30" s="373">
        <v>5</v>
      </c>
      <c r="D30" s="98">
        <f>C30*B30</f>
        <v>586.54999999999995</v>
      </c>
      <c r="E30" s="385">
        <v>0.14438000000000001</v>
      </c>
      <c r="F30" s="375">
        <f t="shared" si="4"/>
        <v>84.686088999999996</v>
      </c>
      <c r="G30" s="98">
        <f>F30*28</f>
        <v>2371.2104919999997</v>
      </c>
      <c r="H30" s="98">
        <f>F30*30</f>
        <v>2540.5826699999998</v>
      </c>
      <c r="I30" s="98">
        <f>F30*31</f>
        <v>2625.268759</v>
      </c>
    </row>
    <row r="31" spans="2:10" x14ac:dyDescent="0.25">
      <c r="B31" s="368">
        <v>117.31</v>
      </c>
      <c r="C31" s="373">
        <v>6</v>
      </c>
      <c r="D31" s="98">
        <f>C31*B31</f>
        <v>703.86</v>
      </c>
      <c r="E31" s="385">
        <v>0.14438000000000001</v>
      </c>
      <c r="F31" s="375">
        <f t="shared" si="4"/>
        <v>101.62330680000001</v>
      </c>
      <c r="G31" s="98">
        <f>F31*28</f>
        <v>2845.4525904000002</v>
      </c>
      <c r="H31" s="98">
        <f>F31*30</f>
        <v>3048.6992040000005</v>
      </c>
      <c r="I31" s="98">
        <f>F31*31</f>
        <v>3150.3225108000001</v>
      </c>
    </row>
    <row r="32" spans="2:10" x14ac:dyDescent="0.25">
      <c r="B32" s="368">
        <v>117.31</v>
      </c>
      <c r="C32" s="373">
        <v>7</v>
      </c>
      <c r="D32" s="98">
        <f t="shared" ref="D32:D50" si="8">C32*B32</f>
        <v>821.17000000000007</v>
      </c>
      <c r="E32" s="385">
        <v>0.14438000000000001</v>
      </c>
      <c r="F32" s="375">
        <f t="shared" si="4"/>
        <v>118.56052460000002</v>
      </c>
      <c r="G32" s="98">
        <f t="shared" ref="G32:G50" si="9">F32*28</f>
        <v>3319.6946888000007</v>
      </c>
      <c r="H32" s="98">
        <f t="shared" ref="H32:H50" si="10">F32*30</f>
        <v>3556.8157380000007</v>
      </c>
      <c r="I32" s="98">
        <f t="shared" ref="I32:I50" si="11">F32*31</f>
        <v>3675.3762626000007</v>
      </c>
      <c r="J32" t="s">
        <v>26</v>
      </c>
    </row>
    <row r="33" spans="2:9" x14ac:dyDescent="0.25">
      <c r="B33" s="368">
        <v>117.31</v>
      </c>
      <c r="C33" s="373">
        <v>8</v>
      </c>
      <c r="D33" s="98">
        <f t="shared" si="8"/>
        <v>938.48</v>
      </c>
      <c r="E33" s="385">
        <v>0.14438000000000001</v>
      </c>
      <c r="F33" s="375">
        <f t="shared" si="4"/>
        <v>135.49774240000002</v>
      </c>
      <c r="G33" s="98">
        <f t="shared" si="9"/>
        <v>3793.9367872000007</v>
      </c>
      <c r="H33" s="98">
        <f t="shared" si="10"/>
        <v>4064.9322720000005</v>
      </c>
      <c r="I33" s="98">
        <f t="shared" si="11"/>
        <v>4200.4300144000008</v>
      </c>
    </row>
    <row r="34" spans="2:9" x14ac:dyDescent="0.25">
      <c r="B34" s="368">
        <v>117.31</v>
      </c>
      <c r="C34" s="373">
        <v>9</v>
      </c>
      <c r="D34" s="98">
        <f t="shared" si="8"/>
        <v>1055.79</v>
      </c>
      <c r="E34" s="385">
        <v>0.14438000000000001</v>
      </c>
      <c r="F34" s="375">
        <f t="shared" si="4"/>
        <v>152.43496020000001</v>
      </c>
      <c r="G34" s="98">
        <f t="shared" si="9"/>
        <v>4268.1788856000003</v>
      </c>
      <c r="H34" s="98">
        <f t="shared" si="10"/>
        <v>4573.0488059999998</v>
      </c>
      <c r="I34" s="98">
        <f t="shared" si="11"/>
        <v>4725.4837662</v>
      </c>
    </row>
    <row r="35" spans="2:9" x14ac:dyDescent="0.25">
      <c r="B35" s="368">
        <v>117.31</v>
      </c>
      <c r="C35" s="373">
        <v>10</v>
      </c>
      <c r="D35" s="98">
        <f t="shared" si="8"/>
        <v>1173.0999999999999</v>
      </c>
      <c r="E35" s="385">
        <v>0.14438000000000001</v>
      </c>
      <c r="F35" s="375">
        <f t="shared" si="4"/>
        <v>169.37217799999999</v>
      </c>
      <c r="G35" s="98">
        <f t="shared" si="9"/>
        <v>4742.4209839999994</v>
      </c>
      <c r="H35" s="98">
        <f t="shared" si="10"/>
        <v>5081.1653399999996</v>
      </c>
      <c r="I35" s="98">
        <f t="shared" si="11"/>
        <v>5250.5375180000001</v>
      </c>
    </row>
    <row r="36" spans="2:9" x14ac:dyDescent="0.25">
      <c r="B36" s="368">
        <v>117.31</v>
      </c>
      <c r="C36" s="373">
        <v>11</v>
      </c>
      <c r="D36" s="98">
        <f t="shared" si="8"/>
        <v>1290.4100000000001</v>
      </c>
      <c r="E36" s="385">
        <v>0.14438000000000001</v>
      </c>
      <c r="F36" s="375">
        <f t="shared" si="4"/>
        <v>186.30939580000003</v>
      </c>
      <c r="G36" s="98">
        <f t="shared" si="9"/>
        <v>5216.6630824000013</v>
      </c>
      <c r="H36" s="98">
        <f t="shared" si="10"/>
        <v>5589.2818740000012</v>
      </c>
      <c r="I36" s="98">
        <f t="shared" si="11"/>
        <v>5775.5912698000011</v>
      </c>
    </row>
    <row r="37" spans="2:9" x14ac:dyDescent="0.25">
      <c r="B37" s="368">
        <v>117.31</v>
      </c>
      <c r="C37" s="373">
        <v>12</v>
      </c>
      <c r="D37" s="98">
        <f t="shared" si="8"/>
        <v>1407.72</v>
      </c>
      <c r="E37" s="385">
        <v>0.14438000000000001</v>
      </c>
      <c r="F37" s="375">
        <f t="shared" si="4"/>
        <v>203.24661360000002</v>
      </c>
      <c r="G37" s="98">
        <f t="shared" si="9"/>
        <v>5690.9051808000004</v>
      </c>
      <c r="H37" s="98">
        <f t="shared" si="10"/>
        <v>6097.3984080000009</v>
      </c>
      <c r="I37" s="98">
        <f t="shared" si="11"/>
        <v>6300.6450216000003</v>
      </c>
    </row>
    <row r="38" spans="2:9" x14ac:dyDescent="0.25">
      <c r="B38" s="368">
        <v>117.31</v>
      </c>
      <c r="C38" s="373">
        <v>13</v>
      </c>
      <c r="D38" s="98">
        <f t="shared" si="8"/>
        <v>1525.03</v>
      </c>
      <c r="E38" s="385">
        <v>0.14438000000000001</v>
      </c>
      <c r="F38" s="375">
        <f t="shared" si="4"/>
        <v>220.1838314</v>
      </c>
      <c r="G38" s="98">
        <f t="shared" si="9"/>
        <v>6165.1472792000004</v>
      </c>
      <c r="H38" s="98">
        <f t="shared" si="10"/>
        <v>6605.5149419999998</v>
      </c>
      <c r="I38" s="98">
        <f t="shared" si="11"/>
        <v>6825.6987734000004</v>
      </c>
    </row>
    <row r="39" spans="2:9" x14ac:dyDescent="0.25">
      <c r="B39" s="368">
        <v>117.31</v>
      </c>
      <c r="C39" s="373">
        <v>14</v>
      </c>
      <c r="D39" s="98">
        <f t="shared" si="8"/>
        <v>1642.3400000000001</v>
      </c>
      <c r="E39" s="385">
        <v>0.14438000000000001</v>
      </c>
      <c r="F39" s="375">
        <f t="shared" si="4"/>
        <v>237.12104920000004</v>
      </c>
      <c r="G39" s="98">
        <f t="shared" si="9"/>
        <v>6639.3893776000014</v>
      </c>
      <c r="H39" s="98">
        <f t="shared" si="10"/>
        <v>7113.6314760000014</v>
      </c>
      <c r="I39" s="98">
        <f t="shared" si="11"/>
        <v>7350.7525252000014</v>
      </c>
    </row>
    <row r="40" spans="2:9" x14ac:dyDescent="0.25">
      <c r="B40" s="368">
        <v>117.31</v>
      </c>
      <c r="C40" s="373">
        <v>15</v>
      </c>
      <c r="D40" s="98">
        <f t="shared" si="8"/>
        <v>1759.65</v>
      </c>
      <c r="E40" s="385">
        <v>0.14438000000000001</v>
      </c>
      <c r="F40" s="375">
        <f t="shared" si="4"/>
        <v>254.05826700000003</v>
      </c>
      <c r="G40" s="98">
        <f t="shared" si="9"/>
        <v>7113.6314760000005</v>
      </c>
      <c r="H40" s="98">
        <f t="shared" si="10"/>
        <v>7621.7480100000012</v>
      </c>
      <c r="I40" s="98">
        <f t="shared" si="11"/>
        <v>7875.8062770000006</v>
      </c>
    </row>
    <row r="41" spans="2:9" x14ac:dyDescent="0.25">
      <c r="B41" s="368">
        <v>117.31</v>
      </c>
      <c r="C41" s="373">
        <v>16</v>
      </c>
      <c r="D41" s="98">
        <f t="shared" si="8"/>
        <v>1876.96</v>
      </c>
      <c r="E41" s="385">
        <v>0.14438000000000001</v>
      </c>
      <c r="F41" s="375">
        <f t="shared" si="4"/>
        <v>270.99548480000004</v>
      </c>
      <c r="G41" s="98">
        <f t="shared" si="9"/>
        <v>7587.8735744000014</v>
      </c>
      <c r="H41" s="98">
        <f t="shared" si="10"/>
        <v>8129.8645440000009</v>
      </c>
      <c r="I41" s="98">
        <f t="shared" si="11"/>
        <v>8400.8600288000016</v>
      </c>
    </row>
    <row r="42" spans="2:9" x14ac:dyDescent="0.25">
      <c r="B42" s="368">
        <v>117.31</v>
      </c>
      <c r="C42" s="373">
        <v>17</v>
      </c>
      <c r="D42" s="98">
        <f t="shared" si="8"/>
        <v>1994.27</v>
      </c>
      <c r="E42" s="385">
        <v>0.14438000000000001</v>
      </c>
      <c r="F42" s="375">
        <f t="shared" si="4"/>
        <v>287.93270260000003</v>
      </c>
      <c r="G42" s="98">
        <f t="shared" si="9"/>
        <v>8062.1156728000005</v>
      </c>
      <c r="H42" s="98">
        <f t="shared" si="10"/>
        <v>8637.9810780000007</v>
      </c>
      <c r="I42" s="98">
        <f t="shared" si="11"/>
        <v>8925.9137806000017</v>
      </c>
    </row>
    <row r="43" spans="2:9" x14ac:dyDescent="0.25">
      <c r="B43" s="368">
        <v>117.31</v>
      </c>
      <c r="C43" s="373">
        <v>18</v>
      </c>
      <c r="D43" s="98">
        <f t="shared" si="8"/>
        <v>2111.58</v>
      </c>
      <c r="E43" s="385">
        <v>0.14438000000000001</v>
      </c>
      <c r="F43" s="375">
        <f t="shared" si="4"/>
        <v>304.86992040000001</v>
      </c>
      <c r="G43" s="98">
        <f t="shared" si="9"/>
        <v>8536.3577712000006</v>
      </c>
      <c r="H43" s="98">
        <f t="shared" si="10"/>
        <v>9146.0976119999996</v>
      </c>
      <c r="I43" s="98">
        <f t="shared" si="11"/>
        <v>9450.9675324</v>
      </c>
    </row>
    <row r="44" spans="2:9" x14ac:dyDescent="0.25">
      <c r="B44" s="368">
        <v>117.31</v>
      </c>
      <c r="C44" s="373">
        <v>19</v>
      </c>
      <c r="D44" s="98">
        <f t="shared" si="8"/>
        <v>2228.89</v>
      </c>
      <c r="E44" s="385">
        <v>0.14438000000000001</v>
      </c>
      <c r="F44" s="375">
        <f t="shared" si="4"/>
        <v>321.8071382</v>
      </c>
      <c r="G44" s="98">
        <f t="shared" si="9"/>
        <v>9010.5998696000006</v>
      </c>
      <c r="H44" s="98">
        <f t="shared" si="10"/>
        <v>9654.2141460000003</v>
      </c>
      <c r="I44" s="98">
        <f t="shared" si="11"/>
        <v>9976.0212842000001</v>
      </c>
    </row>
    <row r="45" spans="2:9" x14ac:dyDescent="0.25">
      <c r="B45" s="368">
        <v>117.31</v>
      </c>
      <c r="C45" s="373">
        <v>20</v>
      </c>
      <c r="D45" s="98">
        <f t="shared" si="8"/>
        <v>2346.1999999999998</v>
      </c>
      <c r="E45" s="385">
        <v>0.14438000000000001</v>
      </c>
      <c r="F45" s="375">
        <f t="shared" si="4"/>
        <v>338.74435599999998</v>
      </c>
      <c r="G45" s="98">
        <f t="shared" si="9"/>
        <v>9484.8419679999988</v>
      </c>
      <c r="H45" s="98">
        <f t="shared" si="10"/>
        <v>10162.330679999999</v>
      </c>
      <c r="I45" s="98">
        <f t="shared" si="11"/>
        <v>10501.075036</v>
      </c>
    </row>
    <row r="46" spans="2:9" x14ac:dyDescent="0.25">
      <c r="B46" s="368">
        <v>117.31</v>
      </c>
      <c r="C46" s="373">
        <v>21</v>
      </c>
      <c r="D46" s="98">
        <f t="shared" si="8"/>
        <v>2463.5100000000002</v>
      </c>
      <c r="E46" s="385">
        <v>0.14438000000000001</v>
      </c>
      <c r="F46" s="375">
        <f t="shared" si="4"/>
        <v>355.68157380000002</v>
      </c>
      <c r="G46" s="98">
        <f t="shared" si="9"/>
        <v>9959.0840664000007</v>
      </c>
      <c r="H46" s="98">
        <f t="shared" si="10"/>
        <v>10670.447214</v>
      </c>
      <c r="I46" s="98">
        <f t="shared" si="11"/>
        <v>11026.1287878</v>
      </c>
    </row>
    <row r="47" spans="2:9" x14ac:dyDescent="0.25">
      <c r="B47" s="368">
        <v>117.31</v>
      </c>
      <c r="C47" s="373">
        <v>22</v>
      </c>
      <c r="D47" s="98">
        <f t="shared" si="8"/>
        <v>2580.8200000000002</v>
      </c>
      <c r="E47" s="385">
        <v>0.14438000000000001</v>
      </c>
      <c r="F47" s="375">
        <f t="shared" si="4"/>
        <v>372.61879160000007</v>
      </c>
      <c r="G47" s="98">
        <f t="shared" si="9"/>
        <v>10433.326164800003</v>
      </c>
      <c r="H47" s="98">
        <f t="shared" si="10"/>
        <v>11178.563748000002</v>
      </c>
      <c r="I47" s="98">
        <f t="shared" si="11"/>
        <v>11551.182539600002</v>
      </c>
    </row>
    <row r="48" spans="2:9" x14ac:dyDescent="0.25">
      <c r="B48" s="368">
        <v>117.31</v>
      </c>
      <c r="C48" s="373">
        <v>23</v>
      </c>
      <c r="D48" s="98">
        <f t="shared" si="8"/>
        <v>2698.13</v>
      </c>
      <c r="E48" s="385">
        <v>0.14438000000000001</v>
      </c>
      <c r="F48" s="375">
        <f t="shared" si="4"/>
        <v>389.55600940000005</v>
      </c>
      <c r="G48" s="98">
        <f t="shared" si="9"/>
        <v>10907.568263200001</v>
      </c>
      <c r="H48" s="98">
        <f t="shared" si="10"/>
        <v>11686.680282000001</v>
      </c>
      <c r="I48" s="98">
        <f t="shared" si="11"/>
        <v>12076.236291400002</v>
      </c>
    </row>
    <row r="49" spans="2:9" x14ac:dyDescent="0.25">
      <c r="B49" s="368">
        <v>117.31</v>
      </c>
      <c r="C49" s="373">
        <v>24</v>
      </c>
      <c r="D49" s="98">
        <f t="shared" si="8"/>
        <v>2815.44</v>
      </c>
      <c r="E49" s="385">
        <v>0.14438000000000001</v>
      </c>
      <c r="F49" s="375">
        <f t="shared" si="4"/>
        <v>406.49322720000004</v>
      </c>
      <c r="G49" s="98">
        <f t="shared" si="9"/>
        <v>11381.810361600001</v>
      </c>
      <c r="H49" s="98">
        <f t="shared" si="10"/>
        <v>12194.796816000002</v>
      </c>
      <c r="I49" s="98">
        <f t="shared" si="11"/>
        <v>12601.290043200001</v>
      </c>
    </row>
    <row r="50" spans="2:9" x14ac:dyDescent="0.25">
      <c r="B50" s="368">
        <v>117.31</v>
      </c>
      <c r="C50" s="373">
        <v>25</v>
      </c>
      <c r="D50" s="98">
        <f t="shared" si="8"/>
        <v>2932.75</v>
      </c>
      <c r="E50" s="385">
        <v>0.14438000000000001</v>
      </c>
      <c r="F50" s="375">
        <f>D50*E50</f>
        <v>423.43044500000002</v>
      </c>
      <c r="G50" s="98">
        <f t="shared" si="9"/>
        <v>11856.052460000001</v>
      </c>
      <c r="H50" s="98">
        <f t="shared" si="10"/>
        <v>12702.913350000001</v>
      </c>
      <c r="I50" s="98">
        <f t="shared" si="11"/>
        <v>13126.343795000001</v>
      </c>
    </row>
  </sheetData>
  <sheetProtection algorithmName="SHA-512" hashValue="hYS1DPh+XMNsYZytUDAyiRNGW9SBNOrpPBLJVYoamNRudSbxtsGxe84b6J0FuxT/rTMFwtZeSuChCwgBw2n/Hg==" saltValue="4Dfvlu0KZ4J4/7aFh269VQ==" spinCount="100000" sheet="1" selectLockedCells="1"/>
  <mergeCells count="4">
    <mergeCell ref="B9:B10"/>
    <mergeCell ref="C9:C10"/>
    <mergeCell ref="D9:D10"/>
    <mergeCell ref="E9:G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635C-C845-467F-BE50-3C4F5A7039E4}">
  <dimension ref="A1:AV234"/>
  <sheetViews>
    <sheetView topLeftCell="H35" zoomScale="80" zoomScaleNormal="80" workbookViewId="0">
      <selection activeCell="Q41" sqref="Q41"/>
    </sheetView>
  </sheetViews>
  <sheetFormatPr baseColWidth="10" defaultColWidth="11.42578125" defaultRowHeight="15" x14ac:dyDescent="0.25"/>
  <cols>
    <col min="1" max="6" width="2.7109375" style="15" hidden="1" customWidth="1"/>
    <col min="7" max="7" width="17.7109375" style="15" hidden="1" customWidth="1"/>
    <col min="8" max="9" width="5.85546875" style="15" customWidth="1"/>
    <col min="10" max="10" width="20.7109375" style="15" customWidth="1"/>
    <col min="11" max="11" width="22.85546875" style="15" customWidth="1"/>
    <col min="12" max="12" width="23.7109375" style="15" customWidth="1"/>
    <col min="13" max="13" width="17" style="131" customWidth="1"/>
    <col min="14" max="14" width="3.7109375" style="131" customWidth="1"/>
    <col min="15" max="15" width="19.7109375" style="131" customWidth="1"/>
    <col min="16" max="16" width="18.7109375" style="131" customWidth="1"/>
    <col min="17" max="17" width="20" style="134" bestFit="1" customWidth="1"/>
    <col min="18" max="16384" width="11.42578125" style="15"/>
  </cols>
  <sheetData>
    <row r="1" spans="1:19" s="108" customFormat="1" ht="9.9499999999999993" customHeight="1" thickBot="1" x14ac:dyDescent="0.3">
      <c r="H1" s="108">
        <v>1</v>
      </c>
      <c r="I1" s="108">
        <v>1</v>
      </c>
      <c r="J1" s="109">
        <v>20</v>
      </c>
      <c r="K1" s="109">
        <v>20</v>
      </c>
      <c r="L1" s="109">
        <v>20</v>
      </c>
      <c r="M1" s="109">
        <v>20</v>
      </c>
      <c r="N1" s="109"/>
      <c r="O1" s="109"/>
      <c r="P1" s="109">
        <v>20</v>
      </c>
      <c r="Q1" s="109">
        <v>20</v>
      </c>
    </row>
    <row r="2" spans="1:19" s="110" customFormat="1" ht="69.95" hidden="1" customHeight="1" thickBot="1" x14ac:dyDescent="0.3">
      <c r="H2" s="111"/>
      <c r="I2" s="111"/>
      <c r="J2" s="405"/>
      <c r="K2" s="405"/>
      <c r="L2" s="405"/>
      <c r="M2" s="405"/>
      <c r="N2" s="405"/>
      <c r="O2" s="405"/>
      <c r="P2" s="405"/>
      <c r="Q2" s="406"/>
      <c r="R2" s="111"/>
    </row>
    <row r="3" spans="1:19" s="112" customFormat="1" ht="39.950000000000003" customHeight="1" thickTop="1" thickBot="1" x14ac:dyDescent="0.3">
      <c r="A3" s="407"/>
      <c r="B3" s="407"/>
      <c r="C3" s="407"/>
      <c r="D3" s="407"/>
      <c r="E3" s="407"/>
      <c r="F3" s="407"/>
      <c r="G3" s="407"/>
      <c r="J3" s="408" t="s">
        <v>95</v>
      </c>
      <c r="K3" s="409"/>
      <c r="L3" s="409"/>
      <c r="M3" s="409"/>
      <c r="N3" s="409"/>
      <c r="O3" s="409"/>
      <c r="P3" s="409"/>
      <c r="Q3" s="410"/>
    </row>
    <row r="4" spans="1:19" s="113" customFormat="1" ht="39.950000000000003" customHeight="1" thickTop="1" thickBot="1" x14ac:dyDescent="0.25">
      <c r="J4" s="150" t="s">
        <v>83</v>
      </c>
      <c r="K4" s="151" t="s">
        <v>84</v>
      </c>
      <c r="L4" s="152" t="s">
        <v>85</v>
      </c>
      <c r="M4" s="411" t="s">
        <v>86</v>
      </c>
      <c r="N4" s="412"/>
      <c r="O4" s="153" t="s">
        <v>93</v>
      </c>
      <c r="P4" s="153" t="s">
        <v>87</v>
      </c>
      <c r="Q4" s="154" t="s">
        <v>94</v>
      </c>
    </row>
    <row r="5" spans="1:19" s="112" customFormat="1" ht="15" customHeight="1" thickTop="1" thickBot="1" x14ac:dyDescent="0.3">
      <c r="I5" s="310" t="s">
        <v>231</v>
      </c>
      <c r="J5" s="320">
        <v>46235</v>
      </c>
      <c r="K5" s="320">
        <v>47984</v>
      </c>
      <c r="L5" s="304">
        <v>2828.5</v>
      </c>
      <c r="M5" s="305">
        <f t="shared" ref="M5:M27" si="0">+K5-J5</f>
        <v>1749</v>
      </c>
      <c r="N5" s="306">
        <v>1</v>
      </c>
      <c r="O5" s="307">
        <f t="shared" ref="O5:O27" si="1">M5+N5</f>
        <v>1750</v>
      </c>
      <c r="P5" s="308">
        <f>O5/7</f>
        <v>250</v>
      </c>
      <c r="Q5" s="309">
        <f t="shared" ref="Q5:Q27" si="2">L5*O5</f>
        <v>4949875</v>
      </c>
      <c r="S5" s="175" t="s">
        <v>140</v>
      </c>
    </row>
    <row r="6" spans="1:19" ht="15" customHeight="1" thickTop="1" thickBot="1" x14ac:dyDescent="0.3">
      <c r="J6" s="357"/>
      <c r="K6" s="357"/>
      <c r="L6" s="355"/>
      <c r="M6" s="156">
        <f t="shared" si="0"/>
        <v>0</v>
      </c>
      <c r="N6" s="157">
        <v>0</v>
      </c>
      <c r="O6" s="158">
        <f t="shared" si="1"/>
        <v>0</v>
      </c>
      <c r="P6" s="159">
        <f t="shared" ref="P6:P27" si="3">O6/7</f>
        <v>0</v>
      </c>
      <c r="Q6" s="160">
        <f t="shared" si="2"/>
        <v>0</v>
      </c>
      <c r="S6" s="176" t="s">
        <v>141</v>
      </c>
    </row>
    <row r="7" spans="1:19" ht="15" customHeight="1" thickTop="1" thickBot="1" x14ac:dyDescent="0.3">
      <c r="J7" s="357"/>
      <c r="K7" s="357"/>
      <c r="L7" s="355"/>
      <c r="M7" s="156">
        <f t="shared" si="0"/>
        <v>0</v>
      </c>
      <c r="N7" s="158">
        <v>0</v>
      </c>
      <c r="O7" s="158">
        <f t="shared" si="1"/>
        <v>0</v>
      </c>
      <c r="P7" s="159">
        <f t="shared" si="3"/>
        <v>0</v>
      </c>
      <c r="Q7" s="160">
        <f t="shared" si="2"/>
        <v>0</v>
      </c>
      <c r="S7" s="176" t="s">
        <v>142</v>
      </c>
    </row>
    <row r="8" spans="1:19" ht="15" customHeight="1" thickTop="1" thickBot="1" x14ac:dyDescent="0.3">
      <c r="I8" s="15" t="s">
        <v>26</v>
      </c>
      <c r="J8" s="357"/>
      <c r="K8" s="357"/>
      <c r="L8" s="355"/>
      <c r="M8" s="156">
        <f t="shared" si="0"/>
        <v>0</v>
      </c>
      <c r="N8" s="158">
        <v>0</v>
      </c>
      <c r="O8" s="158">
        <f t="shared" si="1"/>
        <v>0</v>
      </c>
      <c r="P8" s="159">
        <f t="shared" si="3"/>
        <v>0</v>
      </c>
      <c r="Q8" s="160">
        <f t="shared" si="2"/>
        <v>0</v>
      </c>
      <c r="S8"/>
    </row>
    <row r="9" spans="1:19" ht="15" customHeight="1" thickTop="1" thickBot="1" x14ac:dyDescent="0.3">
      <c r="J9" s="357"/>
      <c r="K9" s="357"/>
      <c r="L9" s="355"/>
      <c r="M9" s="156">
        <f t="shared" si="0"/>
        <v>0</v>
      </c>
      <c r="N9" s="158">
        <v>0</v>
      </c>
      <c r="O9" s="158">
        <f t="shared" si="1"/>
        <v>0</v>
      </c>
      <c r="P9" s="159">
        <f t="shared" si="3"/>
        <v>0</v>
      </c>
      <c r="Q9" s="160">
        <f t="shared" si="2"/>
        <v>0</v>
      </c>
      <c r="S9"/>
    </row>
    <row r="10" spans="1:19" ht="15" customHeight="1" thickTop="1" thickBot="1" x14ac:dyDescent="0.3">
      <c r="J10" s="357"/>
      <c r="K10" s="357"/>
      <c r="L10" s="355"/>
      <c r="M10" s="158">
        <f t="shared" si="0"/>
        <v>0</v>
      </c>
      <c r="N10" s="158">
        <v>0</v>
      </c>
      <c r="O10" s="158">
        <f t="shared" si="1"/>
        <v>0</v>
      </c>
      <c r="P10" s="159">
        <f t="shared" si="3"/>
        <v>0</v>
      </c>
      <c r="Q10" s="160">
        <f t="shared" si="2"/>
        <v>0</v>
      </c>
      <c r="S10" s="177" t="s">
        <v>143</v>
      </c>
    </row>
    <row r="11" spans="1:19" ht="15" customHeight="1" thickTop="1" thickBot="1" x14ac:dyDescent="0.3">
      <c r="J11" s="357"/>
      <c r="K11" s="357"/>
      <c r="L11" s="355"/>
      <c r="M11" s="158">
        <f t="shared" si="0"/>
        <v>0</v>
      </c>
      <c r="N11" s="158">
        <v>0</v>
      </c>
      <c r="O11" s="158">
        <f t="shared" si="1"/>
        <v>0</v>
      </c>
      <c r="P11" s="159">
        <f t="shared" si="3"/>
        <v>0</v>
      </c>
      <c r="Q11" s="160">
        <f t="shared" si="2"/>
        <v>0</v>
      </c>
      <c r="S11" s="178" t="s">
        <v>144</v>
      </c>
    </row>
    <row r="12" spans="1:19" ht="15" customHeight="1" thickTop="1" thickBot="1" x14ac:dyDescent="0.3">
      <c r="J12" s="357"/>
      <c r="K12" s="357"/>
      <c r="L12" s="355"/>
      <c r="M12" s="158">
        <f t="shared" si="0"/>
        <v>0</v>
      </c>
      <c r="N12" s="158">
        <v>0</v>
      </c>
      <c r="O12" s="158">
        <f t="shared" si="1"/>
        <v>0</v>
      </c>
      <c r="P12" s="159">
        <f t="shared" si="3"/>
        <v>0</v>
      </c>
      <c r="Q12" s="160">
        <f t="shared" si="2"/>
        <v>0</v>
      </c>
      <c r="S12" s="179" t="s">
        <v>145</v>
      </c>
    </row>
    <row r="13" spans="1:19" ht="15" customHeight="1" thickTop="1" thickBot="1" x14ac:dyDescent="0.3">
      <c r="J13" s="357"/>
      <c r="K13" s="357"/>
      <c r="L13" s="355"/>
      <c r="M13" s="158">
        <f t="shared" si="0"/>
        <v>0</v>
      </c>
      <c r="N13" s="158">
        <v>0</v>
      </c>
      <c r="O13" s="158">
        <f t="shared" si="1"/>
        <v>0</v>
      </c>
      <c r="P13" s="159">
        <f t="shared" si="3"/>
        <v>0</v>
      </c>
      <c r="Q13" s="160">
        <f t="shared" si="2"/>
        <v>0</v>
      </c>
      <c r="S13" s="180" t="s">
        <v>146</v>
      </c>
    </row>
    <row r="14" spans="1:19" ht="15" customHeight="1" thickTop="1" thickBot="1" x14ac:dyDescent="0.3">
      <c r="J14" s="357"/>
      <c r="K14" s="357"/>
      <c r="L14" s="355"/>
      <c r="M14" s="158">
        <f t="shared" si="0"/>
        <v>0</v>
      </c>
      <c r="N14" s="158">
        <v>0</v>
      </c>
      <c r="O14" s="158">
        <f t="shared" si="1"/>
        <v>0</v>
      </c>
      <c r="P14" s="159">
        <f t="shared" si="3"/>
        <v>0</v>
      </c>
      <c r="Q14" s="160">
        <f t="shared" si="2"/>
        <v>0</v>
      </c>
      <c r="S14" s="179" t="s">
        <v>147</v>
      </c>
    </row>
    <row r="15" spans="1:19" ht="15" customHeight="1" thickTop="1" thickBot="1" x14ac:dyDescent="0.3">
      <c r="J15" s="357"/>
      <c r="K15" s="357"/>
      <c r="L15" s="355"/>
      <c r="M15" s="158">
        <f t="shared" si="0"/>
        <v>0</v>
      </c>
      <c r="N15" s="158">
        <v>0</v>
      </c>
      <c r="O15" s="158">
        <f t="shared" si="1"/>
        <v>0</v>
      </c>
      <c r="P15" s="159">
        <f t="shared" si="3"/>
        <v>0</v>
      </c>
      <c r="Q15" s="160">
        <f t="shared" si="2"/>
        <v>0</v>
      </c>
      <c r="S15" s="180" t="s">
        <v>148</v>
      </c>
    </row>
    <row r="16" spans="1:19" ht="15" customHeight="1" thickTop="1" thickBot="1" x14ac:dyDescent="0.3">
      <c r="J16" s="357"/>
      <c r="K16" s="357"/>
      <c r="L16" s="355"/>
      <c r="M16" s="158">
        <f t="shared" si="0"/>
        <v>0</v>
      </c>
      <c r="N16" s="158">
        <v>0</v>
      </c>
      <c r="O16" s="158">
        <f t="shared" si="1"/>
        <v>0</v>
      </c>
      <c r="P16" s="159">
        <f t="shared" si="3"/>
        <v>0</v>
      </c>
      <c r="Q16" s="160">
        <f t="shared" si="2"/>
        <v>0</v>
      </c>
      <c r="S16"/>
    </row>
    <row r="17" spans="10:19" ht="15" customHeight="1" thickTop="1" thickBot="1" x14ac:dyDescent="0.3">
      <c r="J17" s="357"/>
      <c r="K17" s="357"/>
      <c r="L17" s="355"/>
      <c r="M17" s="158">
        <f t="shared" si="0"/>
        <v>0</v>
      </c>
      <c r="N17" s="158">
        <v>0</v>
      </c>
      <c r="O17" s="158">
        <f t="shared" si="1"/>
        <v>0</v>
      </c>
      <c r="P17" s="159">
        <f t="shared" si="3"/>
        <v>0</v>
      </c>
      <c r="Q17" s="160">
        <f t="shared" si="2"/>
        <v>0</v>
      </c>
      <c r="S17"/>
    </row>
    <row r="18" spans="10:19" ht="15" customHeight="1" thickTop="1" thickBot="1" x14ac:dyDescent="0.3">
      <c r="J18" s="357"/>
      <c r="K18" s="357"/>
      <c r="L18" s="355"/>
      <c r="M18" s="158">
        <f t="shared" si="0"/>
        <v>0</v>
      </c>
      <c r="N18" s="158">
        <v>0</v>
      </c>
      <c r="O18" s="158">
        <f t="shared" si="1"/>
        <v>0</v>
      </c>
      <c r="P18" s="159">
        <f t="shared" si="3"/>
        <v>0</v>
      </c>
      <c r="Q18" s="160">
        <f t="shared" si="2"/>
        <v>0</v>
      </c>
      <c r="S18" s="177" t="s">
        <v>149</v>
      </c>
    </row>
    <row r="19" spans="10:19" ht="15" customHeight="1" thickTop="1" thickBot="1" x14ac:dyDescent="0.3">
      <c r="J19" s="357"/>
      <c r="K19" s="357"/>
      <c r="L19" s="355"/>
      <c r="M19" s="158">
        <f t="shared" si="0"/>
        <v>0</v>
      </c>
      <c r="N19" s="158">
        <v>0</v>
      </c>
      <c r="O19" s="158">
        <f t="shared" si="1"/>
        <v>0</v>
      </c>
      <c r="P19" s="159">
        <f t="shared" si="3"/>
        <v>0</v>
      </c>
      <c r="Q19" s="160">
        <f t="shared" si="2"/>
        <v>0</v>
      </c>
      <c r="S19" s="176" t="s">
        <v>150</v>
      </c>
    </row>
    <row r="20" spans="10:19" ht="15" customHeight="1" thickTop="1" thickBot="1" x14ac:dyDescent="0.3">
      <c r="J20" s="357"/>
      <c r="K20" s="357"/>
      <c r="L20" s="355"/>
      <c r="M20" s="158">
        <f t="shared" si="0"/>
        <v>0</v>
      </c>
      <c r="N20" s="158">
        <v>0</v>
      </c>
      <c r="O20" s="158">
        <f t="shared" si="1"/>
        <v>0</v>
      </c>
      <c r="P20" s="159">
        <f t="shared" si="3"/>
        <v>0</v>
      </c>
      <c r="Q20" s="160">
        <f t="shared" si="2"/>
        <v>0</v>
      </c>
      <c r="S20" s="176" t="s">
        <v>151</v>
      </c>
    </row>
    <row r="21" spans="10:19" ht="15" customHeight="1" thickTop="1" thickBot="1" x14ac:dyDescent="0.3">
      <c r="J21" s="357"/>
      <c r="K21" s="357"/>
      <c r="L21" s="355"/>
      <c r="M21" s="158">
        <f t="shared" si="0"/>
        <v>0</v>
      </c>
      <c r="N21" s="158">
        <v>0</v>
      </c>
      <c r="O21" s="158">
        <f t="shared" si="1"/>
        <v>0</v>
      </c>
      <c r="P21" s="159">
        <f t="shared" si="3"/>
        <v>0</v>
      </c>
      <c r="Q21" s="160">
        <f t="shared" si="2"/>
        <v>0</v>
      </c>
      <c r="S21" s="180" t="s">
        <v>152</v>
      </c>
    </row>
    <row r="22" spans="10:19" ht="15" customHeight="1" thickTop="1" thickBot="1" x14ac:dyDescent="0.3">
      <c r="J22" s="357"/>
      <c r="K22" s="357"/>
      <c r="L22" s="355"/>
      <c r="M22" s="158">
        <f t="shared" si="0"/>
        <v>0</v>
      </c>
      <c r="N22" s="158">
        <v>0</v>
      </c>
      <c r="O22" s="158">
        <f t="shared" si="1"/>
        <v>0</v>
      </c>
      <c r="P22" s="159">
        <f t="shared" si="3"/>
        <v>0</v>
      </c>
      <c r="Q22" s="160">
        <f t="shared" si="2"/>
        <v>0</v>
      </c>
      <c r="S22" s="180" t="s">
        <v>153</v>
      </c>
    </row>
    <row r="23" spans="10:19" ht="15" customHeight="1" thickTop="1" thickBot="1" x14ac:dyDescent="0.3">
      <c r="J23" s="357"/>
      <c r="K23" s="357"/>
      <c r="L23" s="355"/>
      <c r="M23" s="158">
        <f t="shared" si="0"/>
        <v>0</v>
      </c>
      <c r="N23" s="158">
        <v>0</v>
      </c>
      <c r="O23" s="158">
        <f t="shared" si="1"/>
        <v>0</v>
      </c>
      <c r="P23" s="159">
        <f t="shared" si="3"/>
        <v>0</v>
      </c>
      <c r="Q23" s="160">
        <f t="shared" si="2"/>
        <v>0</v>
      </c>
      <c r="S23" s="181" t="s">
        <v>154</v>
      </c>
    </row>
    <row r="24" spans="10:19" ht="15" customHeight="1" thickTop="1" thickBot="1" x14ac:dyDescent="0.3">
      <c r="J24" s="357"/>
      <c r="K24" s="357"/>
      <c r="L24" s="355"/>
      <c r="M24" s="158">
        <f t="shared" si="0"/>
        <v>0</v>
      </c>
      <c r="N24" s="158">
        <v>0</v>
      </c>
      <c r="O24" s="158">
        <f t="shared" si="1"/>
        <v>0</v>
      </c>
      <c r="P24" s="159">
        <f t="shared" si="3"/>
        <v>0</v>
      </c>
      <c r="Q24" s="160">
        <f t="shared" si="2"/>
        <v>0</v>
      </c>
      <c r="S24" s="180" t="s">
        <v>155</v>
      </c>
    </row>
    <row r="25" spans="10:19" ht="15" customHeight="1" thickTop="1" thickBot="1" x14ac:dyDescent="0.3">
      <c r="J25" s="357"/>
      <c r="K25" s="357"/>
      <c r="L25" s="355"/>
      <c r="M25" s="158">
        <f t="shared" si="0"/>
        <v>0</v>
      </c>
      <c r="N25" s="158">
        <v>0</v>
      </c>
      <c r="O25" s="158">
        <f t="shared" si="1"/>
        <v>0</v>
      </c>
      <c r="P25" s="159">
        <f t="shared" si="3"/>
        <v>0</v>
      </c>
      <c r="Q25" s="160">
        <f t="shared" si="2"/>
        <v>0</v>
      </c>
      <c r="S25" s="180" t="s">
        <v>156</v>
      </c>
    </row>
    <row r="26" spans="10:19" ht="15" customHeight="1" thickTop="1" thickBot="1" x14ac:dyDescent="0.3">
      <c r="J26" s="357"/>
      <c r="K26" s="357"/>
      <c r="L26" s="355"/>
      <c r="M26" s="158">
        <f t="shared" si="0"/>
        <v>0</v>
      </c>
      <c r="N26" s="158">
        <v>0</v>
      </c>
      <c r="O26" s="158">
        <f t="shared" si="1"/>
        <v>0</v>
      </c>
      <c r="P26" s="159">
        <f t="shared" si="3"/>
        <v>0</v>
      </c>
      <c r="Q26" s="160">
        <f t="shared" si="2"/>
        <v>0</v>
      </c>
      <c r="S26"/>
    </row>
    <row r="27" spans="10:19" ht="15" customHeight="1" thickTop="1" thickBot="1" x14ac:dyDescent="0.3">
      <c r="J27" s="357"/>
      <c r="K27" s="357"/>
      <c r="L27" s="355"/>
      <c r="M27" s="158">
        <f t="shared" si="0"/>
        <v>0</v>
      </c>
      <c r="N27" s="158">
        <v>0</v>
      </c>
      <c r="O27" s="158">
        <f t="shared" si="1"/>
        <v>0</v>
      </c>
      <c r="P27" s="159">
        <f t="shared" si="3"/>
        <v>0</v>
      </c>
      <c r="Q27" s="160">
        <f t="shared" si="2"/>
        <v>0</v>
      </c>
      <c r="S27"/>
    </row>
    <row r="28" spans="10:19" ht="15" customHeight="1" thickTop="1" thickBot="1" x14ac:dyDescent="0.3">
      <c r="J28" s="357"/>
      <c r="K28" s="357"/>
      <c r="L28" s="355"/>
      <c r="M28" s="158"/>
      <c r="N28" s="158"/>
      <c r="O28" s="158"/>
      <c r="P28" s="159"/>
      <c r="Q28" s="160">
        <f t="shared" ref="Q28:Q38" si="4">L28*O28</f>
        <v>0</v>
      </c>
      <c r="S28" s="177" t="s">
        <v>157</v>
      </c>
    </row>
    <row r="29" spans="10:19" ht="15" customHeight="1" thickTop="1" thickBot="1" x14ac:dyDescent="0.3">
      <c r="J29" s="357"/>
      <c r="K29" s="357"/>
      <c r="L29" s="355"/>
      <c r="M29" s="158"/>
      <c r="N29" s="158"/>
      <c r="O29" s="158"/>
      <c r="P29" s="159"/>
      <c r="Q29" s="160">
        <f t="shared" si="4"/>
        <v>0</v>
      </c>
      <c r="S29" s="180" t="s">
        <v>158</v>
      </c>
    </row>
    <row r="30" spans="10:19" ht="15" customHeight="1" thickTop="1" thickBot="1" x14ac:dyDescent="0.3">
      <c r="J30" s="357"/>
      <c r="K30" s="357"/>
      <c r="L30" s="355"/>
      <c r="M30" s="158"/>
      <c r="N30" s="158"/>
      <c r="O30" s="158"/>
      <c r="P30" s="159"/>
      <c r="Q30" s="160">
        <f t="shared" si="4"/>
        <v>0</v>
      </c>
      <c r="S30" s="180" t="s">
        <v>159</v>
      </c>
    </row>
    <row r="31" spans="10:19" ht="15" customHeight="1" thickTop="1" thickBot="1" x14ac:dyDescent="0.3">
      <c r="J31" s="357"/>
      <c r="K31" s="357"/>
      <c r="L31" s="355"/>
      <c r="M31" s="158"/>
      <c r="N31" s="158"/>
      <c r="O31" s="158"/>
      <c r="P31" s="159"/>
      <c r="Q31" s="160">
        <f t="shared" si="4"/>
        <v>0</v>
      </c>
    </row>
    <row r="32" spans="10:19" ht="15" customHeight="1" thickTop="1" thickBot="1" x14ac:dyDescent="0.3">
      <c r="J32" s="357"/>
      <c r="K32" s="357"/>
      <c r="L32" s="356"/>
      <c r="M32" s="158"/>
      <c r="N32" s="158"/>
      <c r="O32" s="158"/>
      <c r="P32" s="159"/>
      <c r="Q32" s="160">
        <f t="shared" si="4"/>
        <v>0</v>
      </c>
    </row>
    <row r="33" spans="1:17" ht="15" customHeight="1" thickTop="1" thickBot="1" x14ac:dyDescent="0.3">
      <c r="J33" s="357"/>
      <c r="K33" s="357"/>
      <c r="L33" s="356"/>
      <c r="M33" s="158"/>
      <c r="N33" s="158"/>
      <c r="O33" s="158"/>
      <c r="P33" s="159"/>
      <c r="Q33" s="160">
        <f t="shared" si="4"/>
        <v>0</v>
      </c>
    </row>
    <row r="34" spans="1:17" ht="15" customHeight="1" thickTop="1" thickBot="1" x14ac:dyDescent="0.3">
      <c r="J34" s="357"/>
      <c r="K34" s="357"/>
      <c r="L34" s="356"/>
      <c r="M34" s="158"/>
      <c r="N34" s="158"/>
      <c r="O34" s="158"/>
      <c r="P34" s="159"/>
      <c r="Q34" s="160">
        <f t="shared" si="4"/>
        <v>0</v>
      </c>
    </row>
    <row r="35" spans="1:17" ht="15" customHeight="1" thickTop="1" thickBot="1" x14ac:dyDescent="0.3">
      <c r="J35" s="357"/>
      <c r="K35" s="357"/>
      <c r="L35" s="356"/>
      <c r="M35" s="158"/>
      <c r="N35" s="158"/>
      <c r="O35" s="158"/>
      <c r="P35" s="159"/>
      <c r="Q35" s="160">
        <f t="shared" si="4"/>
        <v>0</v>
      </c>
    </row>
    <row r="36" spans="1:17" ht="15" customHeight="1" thickTop="1" thickBot="1" x14ac:dyDescent="0.3">
      <c r="J36" s="357"/>
      <c r="K36" s="357"/>
      <c r="L36" s="356"/>
      <c r="M36" s="158"/>
      <c r="N36" s="158"/>
      <c r="O36" s="158"/>
      <c r="P36" s="159"/>
      <c r="Q36" s="160">
        <f t="shared" si="4"/>
        <v>0</v>
      </c>
    </row>
    <row r="37" spans="1:17" ht="15" customHeight="1" thickTop="1" thickBot="1" x14ac:dyDescent="0.3">
      <c r="J37" s="162"/>
      <c r="K37" s="161"/>
      <c r="L37" s="155"/>
      <c r="M37" s="158"/>
      <c r="N37" s="158"/>
      <c r="O37" s="158"/>
      <c r="P37" s="159"/>
      <c r="Q37" s="160">
        <f t="shared" si="4"/>
        <v>0</v>
      </c>
    </row>
    <row r="38" spans="1:17" ht="15" customHeight="1" thickTop="1" thickBot="1" x14ac:dyDescent="0.3">
      <c r="J38" s="162"/>
      <c r="K38" s="161"/>
      <c r="L38" s="155"/>
      <c r="M38" s="158"/>
      <c r="N38" s="158"/>
      <c r="O38" s="158"/>
      <c r="P38" s="159"/>
      <c r="Q38" s="160">
        <f t="shared" si="4"/>
        <v>0</v>
      </c>
    </row>
    <row r="39" spans="1:17" ht="15" customHeight="1" thickTop="1" thickBot="1" x14ac:dyDescent="0.3">
      <c r="J39" s="162"/>
      <c r="K39" s="162"/>
      <c r="L39" s="155"/>
      <c r="M39" s="169"/>
      <c r="N39" s="169"/>
      <c r="O39" s="169"/>
      <c r="P39" s="170"/>
      <c r="Q39" s="171"/>
    </row>
    <row r="40" spans="1:17" ht="45" customHeight="1" thickTop="1" thickBot="1" x14ac:dyDescent="0.3">
      <c r="H40" s="79"/>
      <c r="I40" s="79"/>
      <c r="J40" s="413" t="s">
        <v>88</v>
      </c>
      <c r="K40" s="413"/>
      <c r="L40" s="414"/>
      <c r="M40" s="173"/>
      <c r="N40" s="173"/>
      <c r="O40" s="173">
        <f>SUM(O5:O39)</f>
        <v>1750</v>
      </c>
      <c r="P40" s="173">
        <f>SUM(P5:P39)</f>
        <v>250</v>
      </c>
      <c r="Q40" s="174">
        <f>SUM(Q5:Q39)</f>
        <v>4949875</v>
      </c>
    </row>
    <row r="41" spans="1:17" s="116" customFormat="1" ht="39.950000000000003" customHeight="1" thickTop="1" thickBot="1" x14ac:dyDescent="0.3">
      <c r="A41" s="114"/>
      <c r="B41" s="114"/>
      <c r="C41" s="114"/>
      <c r="D41" s="114"/>
      <c r="E41" s="114"/>
      <c r="F41" s="114"/>
      <c r="G41" s="114"/>
      <c r="H41" s="115"/>
      <c r="I41" s="115"/>
      <c r="J41" s="415" t="s">
        <v>95</v>
      </c>
      <c r="K41" s="416"/>
      <c r="L41" s="416"/>
      <c r="M41" s="417"/>
      <c r="N41" s="417"/>
      <c r="O41" s="417"/>
      <c r="P41" s="417"/>
      <c r="Q41" s="172">
        <f>IF(O40=0,0,Q40/O40)</f>
        <v>2828.5</v>
      </c>
    </row>
    <row r="42" spans="1:17" s="117" customFormat="1" ht="24.95" customHeight="1" x14ac:dyDescent="0.25">
      <c r="H42" s="15"/>
      <c r="I42" s="15"/>
    </row>
    <row r="43" spans="1:17" ht="24.95" customHeight="1" x14ac:dyDescent="0.25">
      <c r="J43" s="116" t="s">
        <v>215</v>
      </c>
      <c r="M43" s="15"/>
      <c r="N43" s="15"/>
      <c r="O43" s="15"/>
      <c r="P43" s="15"/>
      <c r="Q43" s="15"/>
    </row>
    <row r="44" spans="1:17" ht="24.95" customHeight="1" x14ac:dyDescent="0.3">
      <c r="J44" s="276" t="s">
        <v>213</v>
      </c>
      <c r="K44" s="167"/>
      <c r="L44" s="167"/>
      <c r="M44" s="167"/>
      <c r="N44" s="15"/>
      <c r="O44" s="15"/>
      <c r="P44" s="15"/>
      <c r="Q44" s="118"/>
    </row>
    <row r="45" spans="1:17" ht="24.95" customHeight="1" x14ac:dyDescent="0.25">
      <c r="J45" s="276" t="s">
        <v>214</v>
      </c>
      <c r="M45" s="15"/>
      <c r="N45" s="15"/>
      <c r="O45" s="15"/>
      <c r="P45" s="15"/>
      <c r="Q45" s="118"/>
    </row>
    <row r="46" spans="1:17" ht="24.95" customHeight="1" x14ac:dyDescent="0.25">
      <c r="J46" s="116" t="s">
        <v>216</v>
      </c>
      <c r="M46" s="15"/>
      <c r="N46" s="15"/>
      <c r="O46" s="15"/>
      <c r="P46" s="15"/>
      <c r="Q46" s="15"/>
    </row>
    <row r="47" spans="1:17" ht="24.95" customHeight="1" x14ac:dyDescent="0.25">
      <c r="J47" s="276" t="s">
        <v>217</v>
      </c>
      <c r="M47" s="15"/>
      <c r="N47" s="15"/>
      <c r="O47" s="15"/>
      <c r="P47" s="15"/>
      <c r="Q47" s="15"/>
    </row>
    <row r="48" spans="1:17" ht="24.95" customHeight="1" x14ac:dyDescent="0.25">
      <c r="J48" s="116" t="s">
        <v>218</v>
      </c>
      <c r="M48" s="15"/>
      <c r="N48" s="15"/>
      <c r="O48" s="15"/>
      <c r="P48" s="15"/>
      <c r="Q48" s="15"/>
    </row>
    <row r="49" spans="8:48" ht="21" customHeight="1" x14ac:dyDescent="0.25">
      <c r="J49" s="276" t="s">
        <v>219</v>
      </c>
      <c r="M49" s="15"/>
      <c r="N49" s="15"/>
      <c r="O49" s="15"/>
      <c r="P49" s="15"/>
      <c r="Q49" s="15"/>
    </row>
    <row r="50" spans="8:48" ht="27" customHeight="1" x14ac:dyDescent="0.25">
      <c r="M50" s="15"/>
      <c r="N50" s="15"/>
      <c r="O50" s="15"/>
      <c r="P50" s="15"/>
      <c r="Q50" s="15"/>
    </row>
    <row r="51" spans="8:48" s="120" customFormat="1" ht="30" customHeight="1" x14ac:dyDescent="0.25">
      <c r="H51" s="15"/>
      <c r="I51" s="15"/>
      <c r="J51" s="116" t="s">
        <v>223</v>
      </c>
      <c r="K51" s="276"/>
      <c r="L51" s="276"/>
      <c r="M51" s="276"/>
      <c r="N51" s="276"/>
      <c r="O51" s="276"/>
      <c r="P51" s="276"/>
      <c r="Q51" s="276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</row>
    <row r="52" spans="8:48" s="120" customFormat="1" ht="21.75" customHeight="1" x14ac:dyDescent="0.25">
      <c r="H52" s="15"/>
      <c r="I52" s="15"/>
      <c r="J52" s="116" t="s">
        <v>220</v>
      </c>
      <c r="K52" s="276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</row>
    <row r="53" spans="8:48" s="121" customFormat="1" ht="24" customHeight="1" x14ac:dyDescent="0.25">
      <c r="H53" s="79"/>
      <c r="I53" s="79"/>
      <c r="J53" s="116" t="s">
        <v>221</v>
      </c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13"/>
      <c r="AP53" s="113"/>
      <c r="AQ53" s="113"/>
      <c r="AR53" s="113"/>
      <c r="AS53" s="113"/>
      <c r="AT53" s="113"/>
      <c r="AU53" s="113"/>
      <c r="AV53" s="113"/>
    </row>
    <row r="54" spans="8:48" s="120" customFormat="1" ht="21" customHeight="1" x14ac:dyDescent="0.25">
      <c r="H54" s="79"/>
      <c r="I54" s="79"/>
      <c r="J54" s="116" t="s">
        <v>222</v>
      </c>
      <c r="K54" s="276"/>
      <c r="L54" s="123"/>
      <c r="M54" s="294"/>
      <c r="N54" s="294"/>
      <c r="O54" s="294"/>
      <c r="P54" s="294"/>
      <c r="Q54" s="124"/>
      <c r="AO54" s="112"/>
      <c r="AP54" s="112"/>
      <c r="AQ54" s="112"/>
      <c r="AR54" s="112"/>
      <c r="AS54" s="112"/>
      <c r="AT54" s="112"/>
      <c r="AU54" s="112"/>
      <c r="AV54" s="112"/>
    </row>
    <row r="55" spans="8:48" s="120" customFormat="1" ht="24.95" customHeight="1" x14ac:dyDescent="0.25">
      <c r="H55" s="79"/>
      <c r="I55" s="79"/>
      <c r="J55" s="116" t="s">
        <v>227</v>
      </c>
      <c r="K55" s="116"/>
      <c r="L55" s="125"/>
      <c r="M55" s="293"/>
      <c r="N55" s="293"/>
      <c r="O55" s="293"/>
      <c r="P55" s="293"/>
      <c r="Q55" s="124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</row>
    <row r="56" spans="8:48" s="120" customFormat="1" ht="24.95" customHeight="1" x14ac:dyDescent="0.25">
      <c r="H56" s="79"/>
      <c r="I56" s="79"/>
      <c r="J56" s="58" t="s">
        <v>228</v>
      </c>
      <c r="K56" s="276"/>
      <c r="L56" s="125"/>
      <c r="M56" s="292"/>
      <c r="N56" s="292"/>
      <c r="O56" s="292"/>
      <c r="P56" s="292"/>
      <c r="Q56" s="124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26"/>
      <c r="AP56" s="126"/>
      <c r="AQ56" s="126"/>
      <c r="AR56" s="126"/>
      <c r="AS56" s="126"/>
      <c r="AT56" s="126"/>
      <c r="AU56" s="126"/>
      <c r="AV56" s="126"/>
    </row>
    <row r="57" spans="8:48" s="113" customFormat="1" ht="27" customHeight="1" x14ac:dyDescent="0.25">
      <c r="H57" s="120"/>
      <c r="I57" s="120"/>
      <c r="J57" s="58" t="s">
        <v>224</v>
      </c>
      <c r="K57" s="296"/>
      <c r="L57" s="125"/>
      <c r="M57" s="297"/>
      <c r="N57" s="297"/>
      <c r="O57" s="297"/>
      <c r="P57" s="297"/>
      <c r="Q57" s="124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6"/>
      <c r="AP57" s="126"/>
      <c r="AQ57" s="126"/>
      <c r="AR57" s="126"/>
      <c r="AS57" s="126"/>
      <c r="AT57" s="126"/>
      <c r="AU57" s="126"/>
      <c r="AV57" s="126"/>
    </row>
    <row r="58" spans="8:48" s="112" customFormat="1" ht="24.95" customHeight="1" x14ac:dyDescent="0.25">
      <c r="H58" s="126"/>
      <c r="I58" s="126"/>
      <c r="J58" s="298" t="s">
        <v>225</v>
      </c>
      <c r="K58" s="292"/>
      <c r="L58" s="125"/>
      <c r="M58" s="294"/>
      <c r="N58" s="294"/>
      <c r="O58" s="294"/>
      <c r="P58" s="292"/>
      <c r="Q58" s="124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</row>
    <row r="59" spans="8:48" s="120" customFormat="1" ht="24.95" customHeight="1" x14ac:dyDescent="0.25">
      <c r="H59" s="126"/>
      <c r="I59" s="126"/>
      <c r="J59" s="298" t="s">
        <v>226</v>
      </c>
      <c r="K59" s="292"/>
      <c r="L59" s="125"/>
      <c r="M59" s="293"/>
      <c r="N59" s="293"/>
      <c r="O59" s="293"/>
      <c r="P59" s="292"/>
      <c r="Q59" s="127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</row>
    <row r="60" spans="8:48" s="126" customFormat="1" ht="24.95" customHeight="1" x14ac:dyDescent="0.25">
      <c r="K60" s="295"/>
      <c r="L60" s="125"/>
      <c r="M60" s="15"/>
      <c r="N60" s="15"/>
      <c r="O60" s="15"/>
      <c r="P60" s="128"/>
      <c r="Q60" s="15"/>
    </row>
    <row r="61" spans="8:48" s="126" customFormat="1" ht="24.95" customHeight="1" x14ac:dyDescent="0.25"/>
    <row r="62" spans="8:48" s="126" customFormat="1" ht="24.95" customHeight="1" x14ac:dyDescent="0.25"/>
    <row r="63" spans="8:48" s="126" customFormat="1" ht="24.95" customHeight="1" x14ac:dyDescent="0.25"/>
    <row r="64" spans="8:48" s="126" customFormat="1" ht="24.95" customHeight="1" x14ac:dyDescent="0.25"/>
    <row r="65" spans="8:48" s="126" customFormat="1" ht="24.95" customHeight="1" x14ac:dyDescent="0.25"/>
    <row r="66" spans="8:48" s="126" customFormat="1" ht="24.95" customHeight="1" x14ac:dyDescent="0.25">
      <c r="AO66" s="15"/>
      <c r="AP66" s="15"/>
      <c r="AQ66" s="15"/>
      <c r="AR66" s="15"/>
      <c r="AS66" s="15"/>
      <c r="AT66" s="15"/>
      <c r="AU66" s="15"/>
      <c r="AV66" s="15"/>
    </row>
    <row r="67" spans="8:48" s="126" customFormat="1" ht="24.95" customHeight="1" x14ac:dyDescent="0.25">
      <c r="AO67" s="15"/>
      <c r="AP67" s="15"/>
      <c r="AQ67" s="15"/>
      <c r="AR67" s="15"/>
      <c r="AS67" s="15"/>
      <c r="AT67" s="15"/>
      <c r="AU67" s="15"/>
      <c r="AV67" s="15"/>
    </row>
    <row r="68" spans="8:48" s="126" customFormat="1" ht="24.95" customHeight="1" x14ac:dyDescent="0.25"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</row>
    <row r="69" spans="8:48" s="126" customFormat="1" ht="24.95" customHeight="1" x14ac:dyDescent="0.25"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29"/>
      <c r="AP69" s="129"/>
      <c r="AQ69" s="129"/>
      <c r="AR69" s="129"/>
      <c r="AS69" s="129"/>
      <c r="AT69" s="129"/>
      <c r="AU69" s="129"/>
      <c r="AV69" s="129"/>
    </row>
    <row r="70" spans="8:48" ht="24.95" customHeight="1" x14ac:dyDescent="0.25">
      <c r="M70" s="15"/>
      <c r="N70" s="15"/>
      <c r="O70" s="15"/>
      <c r="P70" s="15"/>
      <c r="Q70" s="15"/>
    </row>
    <row r="71" spans="8:48" ht="24.95" customHeight="1" x14ac:dyDescent="0.25"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</row>
    <row r="72" spans="8:48" ht="24.95" customHeight="1" x14ac:dyDescent="0.25">
      <c r="M72" s="15"/>
      <c r="N72" s="15"/>
      <c r="O72" s="15"/>
      <c r="P72" s="15"/>
      <c r="Q72" s="15"/>
    </row>
    <row r="73" spans="8:48" s="129" customFormat="1" ht="24.95" customHeight="1" x14ac:dyDescent="0.25"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</row>
    <row r="74" spans="8:48" ht="24.95" customHeight="1" x14ac:dyDescent="0.25">
      <c r="M74" s="15"/>
      <c r="N74" s="15"/>
      <c r="O74" s="15"/>
      <c r="P74" s="15"/>
      <c r="Q74" s="15"/>
    </row>
    <row r="75" spans="8:48" ht="24.95" customHeight="1" x14ac:dyDescent="0.25">
      <c r="M75" s="15"/>
      <c r="N75" s="15"/>
      <c r="O75" s="15"/>
      <c r="P75" s="15"/>
      <c r="Q75" s="15"/>
    </row>
    <row r="76" spans="8:48" ht="24.95" customHeight="1" x14ac:dyDescent="0.25">
      <c r="M76" s="15"/>
      <c r="N76" s="15"/>
      <c r="O76" s="15"/>
      <c r="P76" s="15"/>
      <c r="Q76" s="15"/>
    </row>
    <row r="77" spans="8:48" ht="24.95" customHeight="1" x14ac:dyDescent="0.25">
      <c r="M77" s="15"/>
      <c r="N77" s="15"/>
      <c r="O77" s="15"/>
      <c r="P77" s="15"/>
      <c r="Q77" s="15"/>
    </row>
    <row r="78" spans="8:48" ht="24.95" customHeight="1" x14ac:dyDescent="0.25">
      <c r="M78" s="15"/>
      <c r="N78" s="15"/>
      <c r="O78" s="15"/>
      <c r="P78" s="15"/>
      <c r="Q78" s="15"/>
    </row>
    <row r="79" spans="8:48" ht="45" customHeight="1" x14ac:dyDescent="0.25">
      <c r="M79" s="15"/>
      <c r="N79" s="15"/>
      <c r="O79" s="15"/>
      <c r="P79" s="15"/>
      <c r="Q79" s="15"/>
    </row>
    <row r="80" spans="8:48" ht="24.95" customHeight="1" x14ac:dyDescent="0.25">
      <c r="M80" s="15"/>
      <c r="N80" s="15"/>
      <c r="O80" s="15"/>
      <c r="P80" s="15"/>
      <c r="Q80" s="15"/>
    </row>
    <row r="81" spans="8:48" ht="24.95" customHeight="1" x14ac:dyDescent="0.25">
      <c r="M81" s="15"/>
      <c r="N81" s="15"/>
      <c r="O81" s="15"/>
      <c r="P81" s="15"/>
      <c r="Q81" s="15"/>
    </row>
    <row r="82" spans="8:48" ht="24.95" customHeight="1" x14ac:dyDescent="0.25">
      <c r="M82" s="15"/>
      <c r="N82" s="15"/>
      <c r="O82" s="15"/>
      <c r="P82" s="15"/>
      <c r="Q82" s="15"/>
    </row>
    <row r="83" spans="8:48" ht="24.95" customHeight="1" x14ac:dyDescent="0.25">
      <c r="M83" s="15"/>
      <c r="N83" s="15"/>
      <c r="O83" s="15"/>
      <c r="P83" s="15"/>
      <c r="Q83" s="15"/>
    </row>
    <row r="84" spans="8:48" ht="24.95" customHeight="1" x14ac:dyDescent="0.25">
      <c r="M84" s="15"/>
      <c r="N84" s="15"/>
      <c r="O84" s="15"/>
      <c r="P84" s="15"/>
      <c r="Q84" s="15"/>
    </row>
    <row r="85" spans="8:48" ht="24.95" customHeight="1" x14ac:dyDescent="0.25">
      <c r="M85" s="15"/>
      <c r="N85" s="15"/>
      <c r="O85" s="15"/>
      <c r="P85" s="15"/>
      <c r="Q85" s="15"/>
    </row>
    <row r="86" spans="8:48" ht="24.95" customHeight="1" x14ac:dyDescent="0.25">
      <c r="M86" s="15"/>
      <c r="N86" s="15"/>
      <c r="O86" s="15"/>
      <c r="P86" s="15"/>
      <c r="Q86" s="15"/>
    </row>
    <row r="87" spans="8:48" ht="24.95" customHeight="1" x14ac:dyDescent="0.25">
      <c r="M87" s="15"/>
      <c r="N87" s="15"/>
      <c r="O87" s="15"/>
      <c r="P87" s="15"/>
      <c r="Q87" s="15"/>
    </row>
    <row r="88" spans="8:48" ht="24.95" customHeight="1" x14ac:dyDescent="0.25">
      <c r="M88" s="15"/>
      <c r="N88" s="15"/>
      <c r="O88" s="15"/>
      <c r="P88" s="15"/>
      <c r="Q88" s="15"/>
    </row>
    <row r="89" spans="8:48" ht="24.95" customHeight="1" x14ac:dyDescent="0.25">
      <c r="M89" s="15"/>
      <c r="N89" s="15"/>
      <c r="O89" s="15"/>
      <c r="P89" s="15"/>
      <c r="Q89" s="15"/>
    </row>
    <row r="90" spans="8:48" ht="24.95" customHeight="1" x14ac:dyDescent="0.25">
      <c r="M90" s="15"/>
      <c r="N90" s="15"/>
      <c r="O90" s="15"/>
      <c r="P90" s="15"/>
      <c r="Q90" s="15"/>
    </row>
    <row r="91" spans="8:48" ht="24.95" customHeight="1" x14ac:dyDescent="0.25">
      <c r="M91" s="15"/>
      <c r="N91" s="15"/>
      <c r="O91" s="15"/>
      <c r="P91" s="15"/>
      <c r="Q91" s="15"/>
      <c r="AO91" s="130"/>
      <c r="AP91" s="130"/>
      <c r="AQ91" s="130"/>
      <c r="AR91" s="130"/>
      <c r="AS91" s="130"/>
      <c r="AT91" s="130"/>
      <c r="AU91" s="130"/>
      <c r="AV91" s="130"/>
    </row>
    <row r="92" spans="8:48" ht="24.95" customHeight="1" x14ac:dyDescent="0.25">
      <c r="M92" s="15"/>
      <c r="N92" s="15"/>
      <c r="O92" s="15"/>
      <c r="P92" s="15"/>
      <c r="Q92" s="15"/>
    </row>
    <row r="93" spans="8:48" ht="24.95" customHeight="1" x14ac:dyDescent="0.25"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30"/>
      <c r="AJ93" s="130"/>
      <c r="AK93" s="130"/>
      <c r="AL93" s="130"/>
      <c r="AM93" s="130"/>
      <c r="AN93" s="130"/>
    </row>
    <row r="94" spans="8:48" ht="24.95" customHeight="1" x14ac:dyDescent="0.25">
      <c r="M94" s="15"/>
      <c r="N94" s="15"/>
      <c r="O94" s="15"/>
      <c r="P94" s="15"/>
      <c r="Q94" s="15"/>
    </row>
    <row r="95" spans="8:48" s="130" customFormat="1" ht="24.95" customHeight="1" x14ac:dyDescent="0.25"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</row>
    <row r="96" spans="8:48" ht="24.95" customHeight="1" x14ac:dyDescent="0.25">
      <c r="M96" s="15"/>
      <c r="N96" s="15"/>
      <c r="O96" s="15"/>
      <c r="P96" s="15"/>
      <c r="Q96" s="15"/>
    </row>
    <row r="97" spans="13:48" ht="24.95" customHeight="1" x14ac:dyDescent="0.25">
      <c r="M97" s="15"/>
      <c r="N97" s="15"/>
      <c r="O97" s="15"/>
      <c r="P97" s="15"/>
      <c r="Q97" s="15"/>
    </row>
    <row r="98" spans="13:48" ht="24.95" customHeight="1" x14ac:dyDescent="0.25">
      <c r="M98" s="15"/>
      <c r="N98" s="15"/>
      <c r="O98" s="15"/>
      <c r="P98" s="15"/>
      <c r="Q98" s="15"/>
    </row>
    <row r="99" spans="13:48" ht="24.95" customHeight="1" x14ac:dyDescent="0.25">
      <c r="M99" s="15"/>
      <c r="N99" s="15"/>
      <c r="O99" s="15"/>
      <c r="P99" s="15"/>
      <c r="Q99" s="15"/>
    </row>
    <row r="100" spans="13:48" ht="24.95" customHeight="1" x14ac:dyDescent="0.25">
      <c r="M100" s="15"/>
      <c r="N100" s="15"/>
      <c r="O100" s="15"/>
      <c r="P100" s="15"/>
      <c r="Q100" s="15"/>
    </row>
    <row r="101" spans="13:48" ht="24.95" customHeight="1" x14ac:dyDescent="0.25">
      <c r="M101" s="15"/>
      <c r="N101" s="15"/>
      <c r="O101" s="15"/>
      <c r="P101" s="15"/>
      <c r="Q101" s="15"/>
    </row>
    <row r="102" spans="13:48" ht="24.95" customHeight="1" x14ac:dyDescent="0.25">
      <c r="M102" s="15"/>
      <c r="N102" s="15"/>
      <c r="O102" s="15"/>
      <c r="P102" s="15"/>
      <c r="Q102" s="15"/>
    </row>
    <row r="103" spans="13:48" ht="24.95" customHeight="1" x14ac:dyDescent="0.25">
      <c r="M103" s="15"/>
      <c r="N103" s="15"/>
      <c r="O103" s="15"/>
      <c r="P103" s="15"/>
      <c r="Q103" s="15"/>
    </row>
    <row r="104" spans="13:48" ht="24.95" customHeight="1" x14ac:dyDescent="0.25">
      <c r="M104" s="15"/>
      <c r="N104" s="15"/>
      <c r="O104" s="15"/>
      <c r="P104" s="15"/>
      <c r="Q104" s="15"/>
    </row>
    <row r="105" spans="13:48" ht="24.95" customHeight="1" x14ac:dyDescent="0.25">
      <c r="M105" s="15"/>
      <c r="N105" s="15"/>
      <c r="O105" s="15"/>
      <c r="P105" s="15"/>
      <c r="Q105" s="15"/>
    </row>
    <row r="106" spans="13:48" ht="24.95" customHeight="1" x14ac:dyDescent="0.25">
      <c r="M106" s="15"/>
      <c r="N106" s="15"/>
      <c r="O106" s="15"/>
      <c r="P106" s="15"/>
      <c r="Q106" s="15"/>
    </row>
    <row r="107" spans="13:48" ht="24.95" customHeight="1" x14ac:dyDescent="0.25">
      <c r="M107" s="15"/>
      <c r="N107" s="15"/>
      <c r="O107" s="15"/>
      <c r="P107" s="15"/>
      <c r="Q107" s="15"/>
    </row>
    <row r="108" spans="13:48" ht="24.95" customHeight="1" x14ac:dyDescent="0.25">
      <c r="M108" s="15"/>
      <c r="N108" s="15"/>
      <c r="O108" s="15"/>
      <c r="P108" s="15"/>
      <c r="Q108" s="15"/>
    </row>
    <row r="109" spans="13:48" ht="24.95" customHeight="1" x14ac:dyDescent="0.25">
      <c r="M109" s="15"/>
      <c r="N109" s="15"/>
      <c r="O109" s="15"/>
      <c r="P109" s="15"/>
      <c r="Q109" s="15"/>
    </row>
    <row r="110" spans="13:48" ht="24.95" customHeight="1" x14ac:dyDescent="0.25">
      <c r="M110" s="15"/>
      <c r="N110" s="15"/>
      <c r="O110" s="15"/>
      <c r="P110" s="15"/>
      <c r="Q110" s="15"/>
    </row>
    <row r="111" spans="13:48" ht="24.95" customHeight="1" x14ac:dyDescent="0.25">
      <c r="M111" s="15"/>
      <c r="N111" s="15"/>
      <c r="O111" s="15"/>
      <c r="P111" s="15"/>
      <c r="Q111" s="15"/>
    </row>
    <row r="112" spans="13:48" ht="24.95" customHeight="1" x14ac:dyDescent="0.25">
      <c r="Q112" s="132"/>
      <c r="AO112" s="133"/>
      <c r="AP112" s="133"/>
      <c r="AQ112" s="133"/>
      <c r="AR112" s="133"/>
      <c r="AS112" s="133"/>
      <c r="AT112" s="133"/>
      <c r="AU112" s="133"/>
      <c r="AV112" s="133"/>
    </row>
    <row r="113" spans="8:48" x14ac:dyDescent="0.25">
      <c r="Q113" s="132"/>
      <c r="AO113" s="79"/>
      <c r="AP113" s="79"/>
      <c r="AQ113" s="79"/>
      <c r="AR113" s="79"/>
      <c r="AS113" s="79"/>
      <c r="AT113" s="79"/>
      <c r="AU113" s="79"/>
      <c r="AV113" s="79"/>
    </row>
    <row r="114" spans="8:48" x14ac:dyDescent="0.25"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3"/>
      <c r="AC114" s="133"/>
      <c r="AD114" s="133"/>
      <c r="AE114" s="133"/>
      <c r="AF114" s="133"/>
      <c r="AG114" s="133"/>
      <c r="AH114" s="133"/>
      <c r="AI114" s="133"/>
      <c r="AJ114" s="133"/>
      <c r="AK114" s="133"/>
      <c r="AL114" s="133"/>
      <c r="AM114" s="133"/>
      <c r="AN114" s="133"/>
      <c r="AO114" s="79"/>
      <c r="AP114" s="79"/>
      <c r="AQ114" s="79"/>
      <c r="AR114" s="79"/>
      <c r="AS114" s="79"/>
      <c r="AT114" s="79"/>
      <c r="AU114" s="79"/>
      <c r="AV114" s="79"/>
    </row>
    <row r="115" spans="8:48" x14ac:dyDescent="0.25"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79"/>
    </row>
    <row r="116" spans="8:48" s="133" customFormat="1" ht="60" customHeight="1" x14ac:dyDescent="0.25"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  <c r="AE116" s="79"/>
      <c r="AF116" s="79"/>
      <c r="AG116" s="79"/>
      <c r="AH116" s="79"/>
      <c r="AI116" s="79"/>
      <c r="AJ116" s="79"/>
      <c r="AK116" s="79"/>
      <c r="AL116" s="79"/>
      <c r="AM116" s="79"/>
      <c r="AN116" s="79"/>
      <c r="AO116" s="79"/>
      <c r="AP116" s="79"/>
      <c r="AQ116" s="79"/>
      <c r="AR116" s="79"/>
      <c r="AS116" s="79"/>
      <c r="AT116" s="79"/>
      <c r="AU116" s="79"/>
      <c r="AV116" s="79"/>
    </row>
    <row r="117" spans="8:48" s="79" customFormat="1" x14ac:dyDescent="0.25"/>
    <row r="118" spans="8:48" s="79" customFormat="1" ht="15.75" customHeight="1" x14ac:dyDescent="0.25"/>
    <row r="119" spans="8:48" s="79" customFormat="1" x14ac:dyDescent="0.25">
      <c r="AO119" s="15"/>
      <c r="AP119" s="15"/>
      <c r="AQ119" s="15"/>
      <c r="AR119" s="15"/>
      <c r="AS119" s="15"/>
      <c r="AT119" s="15"/>
      <c r="AU119" s="15"/>
      <c r="AV119" s="15"/>
    </row>
    <row r="120" spans="8:48" s="79" customFormat="1" x14ac:dyDescent="0.25">
      <c r="AO120" s="15"/>
      <c r="AP120" s="15"/>
      <c r="AQ120" s="15"/>
      <c r="AR120" s="15"/>
      <c r="AS120" s="15"/>
      <c r="AT120" s="15"/>
      <c r="AU120" s="15"/>
      <c r="AV120" s="15"/>
    </row>
    <row r="121" spans="8:48" s="79" customFormat="1" x14ac:dyDescent="0.25"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</row>
    <row r="122" spans="8:48" s="79" customFormat="1" x14ac:dyDescent="0.25"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</row>
    <row r="123" spans="8:48" ht="15" customHeight="1" x14ac:dyDescent="0.25">
      <c r="M123" s="15"/>
      <c r="N123" s="15"/>
      <c r="O123" s="15"/>
      <c r="P123" s="15"/>
      <c r="Q123" s="15"/>
    </row>
    <row r="124" spans="8:48" ht="15" customHeight="1" x14ac:dyDescent="0.25">
      <c r="M124" s="15"/>
      <c r="N124" s="15"/>
      <c r="O124" s="15"/>
      <c r="P124" s="15"/>
      <c r="Q124" s="15"/>
    </row>
    <row r="125" spans="8:48" ht="15" customHeight="1" x14ac:dyDescent="0.25">
      <c r="M125" s="15"/>
      <c r="N125" s="15"/>
      <c r="O125" s="15"/>
      <c r="P125" s="15"/>
      <c r="Q125" s="15"/>
    </row>
    <row r="126" spans="8:48" ht="15" customHeight="1" x14ac:dyDescent="0.25">
      <c r="M126" s="15"/>
      <c r="N126" s="15"/>
      <c r="O126" s="15"/>
      <c r="P126" s="15"/>
      <c r="Q126" s="15"/>
    </row>
    <row r="127" spans="8:48" ht="15" customHeight="1" x14ac:dyDescent="0.25">
      <c r="M127" s="15"/>
      <c r="N127" s="15"/>
      <c r="O127" s="15"/>
      <c r="P127" s="15"/>
      <c r="Q127" s="15"/>
    </row>
    <row r="128" spans="8:48" ht="15" customHeight="1" x14ac:dyDescent="0.25">
      <c r="M128" s="15"/>
      <c r="N128" s="15"/>
      <c r="O128" s="15"/>
      <c r="P128" s="15"/>
      <c r="Q128" s="15"/>
    </row>
    <row r="129" spans="8:48" ht="15" customHeight="1" x14ac:dyDescent="0.25">
      <c r="M129" s="15"/>
      <c r="N129" s="15"/>
      <c r="O129" s="15"/>
      <c r="P129" s="15"/>
      <c r="Q129" s="15"/>
    </row>
    <row r="130" spans="8:48" ht="15" customHeight="1" x14ac:dyDescent="0.25">
      <c r="M130" s="15"/>
      <c r="N130" s="15"/>
      <c r="O130" s="15"/>
      <c r="P130" s="15"/>
      <c r="Q130" s="15"/>
    </row>
    <row r="131" spans="8:48" ht="15" customHeight="1" x14ac:dyDescent="0.25">
      <c r="M131" s="15"/>
      <c r="N131" s="15"/>
      <c r="O131" s="15"/>
      <c r="P131" s="15"/>
      <c r="Q131" s="15"/>
    </row>
    <row r="132" spans="8:48" ht="15" customHeight="1" x14ac:dyDescent="0.25">
      <c r="M132" s="15"/>
      <c r="N132" s="15"/>
      <c r="O132" s="15"/>
      <c r="P132" s="15"/>
      <c r="Q132" s="15"/>
    </row>
    <row r="133" spans="8:48" ht="15" customHeight="1" x14ac:dyDescent="0.25">
      <c r="M133" s="15"/>
      <c r="N133" s="15"/>
      <c r="O133" s="15"/>
      <c r="P133" s="15"/>
      <c r="Q133" s="15"/>
    </row>
    <row r="134" spans="8:48" ht="15" customHeight="1" x14ac:dyDescent="0.25">
      <c r="M134" s="15"/>
      <c r="N134" s="15"/>
      <c r="O134" s="15"/>
      <c r="P134" s="15"/>
      <c r="Q134" s="15"/>
    </row>
    <row r="135" spans="8:48" ht="5.0999999999999996" customHeight="1" x14ac:dyDescent="0.25">
      <c r="M135" s="15"/>
      <c r="N135" s="15"/>
      <c r="O135" s="15"/>
      <c r="P135" s="15"/>
      <c r="Q135" s="15"/>
    </row>
    <row r="136" spans="8:48" x14ac:dyDescent="0.25">
      <c r="M136" s="15"/>
      <c r="N136" s="15"/>
      <c r="O136" s="15"/>
      <c r="P136" s="15"/>
      <c r="Q136" s="15"/>
    </row>
    <row r="137" spans="8:48" x14ac:dyDescent="0.25">
      <c r="M137" s="15"/>
      <c r="N137" s="15"/>
      <c r="O137" s="15"/>
      <c r="P137" s="15"/>
      <c r="Q137" s="15"/>
    </row>
    <row r="138" spans="8:48" x14ac:dyDescent="0.25">
      <c r="M138" s="15"/>
      <c r="N138" s="15"/>
      <c r="O138" s="15"/>
      <c r="P138" s="15"/>
      <c r="Q138" s="15"/>
    </row>
    <row r="139" spans="8:48" x14ac:dyDescent="0.25">
      <c r="M139" s="15"/>
      <c r="N139" s="15"/>
      <c r="O139" s="15"/>
      <c r="P139" s="15"/>
      <c r="Q139" s="15"/>
      <c r="AO139" s="130"/>
      <c r="AP139" s="130"/>
      <c r="AQ139" s="130"/>
      <c r="AR139" s="130"/>
      <c r="AS139" s="130"/>
      <c r="AT139" s="130"/>
      <c r="AU139" s="130"/>
      <c r="AV139" s="130"/>
    </row>
    <row r="140" spans="8:48" x14ac:dyDescent="0.25">
      <c r="M140" s="15"/>
      <c r="N140" s="15"/>
      <c r="O140" s="15"/>
      <c r="P140" s="15"/>
      <c r="Q140" s="15"/>
    </row>
    <row r="141" spans="8:48" x14ac:dyDescent="0.25"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  <c r="AB141" s="130"/>
      <c r="AC141" s="130"/>
      <c r="AD141" s="130"/>
      <c r="AE141" s="130"/>
      <c r="AF141" s="130"/>
      <c r="AG141" s="130"/>
      <c r="AH141" s="130"/>
      <c r="AI141" s="130"/>
      <c r="AJ141" s="130"/>
      <c r="AK141" s="130"/>
      <c r="AL141" s="130"/>
      <c r="AM141" s="130"/>
      <c r="AN141" s="130"/>
    </row>
    <row r="142" spans="8:48" ht="5.0999999999999996" customHeight="1" x14ac:dyDescent="0.25">
      <c r="M142" s="15"/>
      <c r="N142" s="15"/>
      <c r="O142" s="15"/>
      <c r="P142" s="15"/>
      <c r="Q142" s="15"/>
    </row>
    <row r="143" spans="8:48" s="130" customFormat="1" x14ac:dyDescent="0.25"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</row>
    <row r="144" spans="8:48" ht="15" customHeight="1" x14ac:dyDescent="0.25">
      <c r="M144" s="15"/>
      <c r="N144" s="15"/>
      <c r="O144" s="15"/>
      <c r="P144" s="15"/>
      <c r="Q144" s="15"/>
    </row>
    <row r="145" spans="13:17" ht="15" customHeight="1" x14ac:dyDescent="0.25">
      <c r="M145" s="15"/>
      <c r="N145" s="15"/>
      <c r="O145" s="15"/>
      <c r="P145" s="15"/>
      <c r="Q145" s="15"/>
    </row>
    <row r="146" spans="13:17" ht="15" customHeight="1" x14ac:dyDescent="0.25">
      <c r="M146" s="15"/>
      <c r="N146" s="15"/>
      <c r="O146" s="15"/>
      <c r="P146" s="15"/>
      <c r="Q146" s="15"/>
    </row>
    <row r="147" spans="13:17" ht="15" customHeight="1" x14ac:dyDescent="0.25">
      <c r="M147" s="15"/>
      <c r="N147" s="15"/>
      <c r="O147" s="15"/>
      <c r="P147" s="15"/>
      <c r="Q147" s="15"/>
    </row>
    <row r="148" spans="13:17" ht="15" customHeight="1" x14ac:dyDescent="0.25">
      <c r="M148" s="15"/>
      <c r="N148" s="15"/>
      <c r="O148" s="15"/>
      <c r="P148" s="15"/>
      <c r="Q148" s="15"/>
    </row>
    <row r="149" spans="13:17" ht="15" customHeight="1" x14ac:dyDescent="0.25">
      <c r="M149" s="15"/>
      <c r="N149" s="15"/>
      <c r="O149" s="15"/>
      <c r="P149" s="15"/>
      <c r="Q149" s="15"/>
    </row>
    <row r="150" spans="13:17" ht="15" customHeight="1" x14ac:dyDescent="0.25">
      <c r="M150" s="15"/>
      <c r="N150" s="15"/>
      <c r="O150" s="15"/>
      <c r="P150" s="15"/>
      <c r="Q150" s="15"/>
    </row>
    <row r="151" spans="13:17" ht="15" customHeight="1" x14ac:dyDescent="0.25">
      <c r="M151" s="15"/>
      <c r="N151" s="15"/>
      <c r="O151" s="15"/>
      <c r="P151" s="15"/>
      <c r="Q151" s="15"/>
    </row>
    <row r="152" spans="13:17" ht="15" customHeight="1" x14ac:dyDescent="0.25">
      <c r="M152" s="15"/>
      <c r="N152" s="15"/>
      <c r="O152" s="15"/>
      <c r="P152" s="15"/>
      <c r="Q152" s="15"/>
    </row>
    <row r="153" spans="13:17" ht="15" customHeight="1" x14ac:dyDescent="0.25">
      <c r="M153" s="15"/>
      <c r="N153" s="15"/>
      <c r="O153" s="15"/>
      <c r="P153" s="15"/>
      <c r="Q153" s="15"/>
    </row>
    <row r="154" spans="13:17" ht="15" customHeight="1" x14ac:dyDescent="0.25">
      <c r="M154" s="15"/>
      <c r="N154" s="15"/>
      <c r="O154" s="15"/>
      <c r="P154" s="15"/>
      <c r="Q154" s="15"/>
    </row>
    <row r="155" spans="13:17" ht="15" customHeight="1" x14ac:dyDescent="0.25">
      <c r="M155" s="15"/>
      <c r="N155" s="15"/>
      <c r="O155" s="15"/>
      <c r="P155" s="15"/>
      <c r="Q155" s="15"/>
    </row>
    <row r="156" spans="13:17" ht="15" customHeight="1" x14ac:dyDescent="0.25">
      <c r="M156" s="15"/>
      <c r="N156" s="15"/>
      <c r="O156" s="15"/>
      <c r="P156" s="15"/>
      <c r="Q156" s="15"/>
    </row>
    <row r="157" spans="13:17" ht="15" customHeight="1" x14ac:dyDescent="0.25">
      <c r="M157" s="15"/>
      <c r="N157" s="15"/>
      <c r="O157" s="15"/>
      <c r="P157" s="15"/>
      <c r="Q157" s="15"/>
    </row>
    <row r="158" spans="13:17" ht="15" customHeight="1" x14ac:dyDescent="0.25">
      <c r="Q158" s="132"/>
    </row>
    <row r="159" spans="13:17" ht="5.0999999999999996" customHeight="1" x14ac:dyDescent="0.25">
      <c r="Q159" s="132"/>
    </row>
    <row r="160" spans="13:17" x14ac:dyDescent="0.25">
      <c r="Q160" s="132"/>
    </row>
    <row r="161" spans="8:48" x14ac:dyDescent="0.25">
      <c r="Q161" s="132"/>
    </row>
    <row r="162" spans="8:48" x14ac:dyDescent="0.25">
      <c r="M162" s="15"/>
      <c r="N162" s="15"/>
      <c r="O162" s="15"/>
      <c r="P162" s="15"/>
      <c r="Q162" s="15"/>
    </row>
    <row r="163" spans="8:48" x14ac:dyDescent="0.25">
      <c r="M163" s="15"/>
      <c r="N163" s="15"/>
      <c r="O163" s="15"/>
      <c r="P163" s="15"/>
      <c r="Q163" s="15"/>
      <c r="AO163" s="130"/>
      <c r="AP163" s="130"/>
      <c r="AQ163" s="130"/>
      <c r="AR163" s="130"/>
      <c r="AS163" s="130"/>
      <c r="AT163" s="130"/>
      <c r="AU163" s="130"/>
      <c r="AV163" s="130"/>
    </row>
    <row r="164" spans="8:48" x14ac:dyDescent="0.25">
      <c r="M164" s="15"/>
      <c r="N164" s="15"/>
      <c r="O164" s="15"/>
      <c r="P164" s="15"/>
      <c r="Q164" s="15"/>
    </row>
    <row r="165" spans="8:48" x14ac:dyDescent="0.25"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30"/>
      <c r="AC165" s="130"/>
      <c r="AD165" s="130"/>
      <c r="AE165" s="130"/>
      <c r="AF165" s="130"/>
      <c r="AG165" s="130"/>
      <c r="AH165" s="130"/>
      <c r="AI165" s="130"/>
      <c r="AJ165" s="130"/>
      <c r="AK165" s="130"/>
      <c r="AL165" s="130"/>
      <c r="AM165" s="130"/>
      <c r="AN165" s="130"/>
    </row>
    <row r="166" spans="8:48" ht="5.0999999999999996" customHeight="1" x14ac:dyDescent="0.25">
      <c r="M166" s="15"/>
      <c r="N166" s="15"/>
      <c r="O166" s="15"/>
      <c r="P166" s="15"/>
      <c r="Q166" s="15"/>
    </row>
    <row r="167" spans="8:48" s="130" customFormat="1" x14ac:dyDescent="0.25"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</row>
    <row r="168" spans="8:48" ht="15" customHeight="1" x14ac:dyDescent="0.25">
      <c r="M168" s="15"/>
      <c r="N168" s="15"/>
      <c r="O168" s="15"/>
      <c r="P168" s="15"/>
      <c r="Q168" s="15"/>
    </row>
    <row r="169" spans="8:48" ht="15" customHeight="1" x14ac:dyDescent="0.25">
      <c r="M169" s="15"/>
      <c r="N169" s="15"/>
      <c r="O169" s="15"/>
      <c r="P169" s="15"/>
      <c r="Q169" s="15"/>
    </row>
    <row r="170" spans="8:48" ht="15" customHeight="1" x14ac:dyDescent="0.25">
      <c r="M170" s="15"/>
      <c r="N170" s="15"/>
      <c r="O170" s="15"/>
      <c r="P170" s="15"/>
      <c r="Q170" s="15"/>
    </row>
    <row r="171" spans="8:48" ht="15" customHeight="1" x14ac:dyDescent="0.25">
      <c r="M171" s="15"/>
      <c r="N171" s="15"/>
      <c r="O171" s="15"/>
      <c r="P171" s="15"/>
      <c r="Q171" s="15"/>
    </row>
    <row r="172" spans="8:48" ht="15" customHeight="1" x14ac:dyDescent="0.25">
      <c r="M172" s="15"/>
      <c r="N172" s="15"/>
      <c r="O172" s="15"/>
      <c r="P172" s="15"/>
      <c r="Q172" s="15"/>
    </row>
    <row r="173" spans="8:48" ht="15" customHeight="1" x14ac:dyDescent="0.25">
      <c r="M173" s="15"/>
      <c r="N173" s="15"/>
      <c r="O173" s="15"/>
      <c r="P173" s="15"/>
      <c r="Q173" s="15"/>
    </row>
    <row r="174" spans="8:48" ht="15" customHeight="1" x14ac:dyDescent="0.25">
      <c r="M174" s="15"/>
      <c r="N174" s="15"/>
      <c r="O174" s="15"/>
      <c r="P174" s="15"/>
      <c r="Q174" s="15"/>
    </row>
    <row r="175" spans="8:48" ht="15" customHeight="1" x14ac:dyDescent="0.25">
      <c r="M175" s="15"/>
      <c r="N175" s="15"/>
      <c r="O175" s="15"/>
      <c r="P175" s="15"/>
      <c r="Q175" s="15"/>
    </row>
    <row r="176" spans="8:48" ht="15" customHeight="1" x14ac:dyDescent="0.25">
      <c r="M176" s="15"/>
      <c r="N176" s="15"/>
      <c r="O176" s="15"/>
      <c r="P176" s="15"/>
      <c r="Q176" s="15"/>
    </row>
    <row r="177" spans="8:48" ht="15" customHeight="1" x14ac:dyDescent="0.25">
      <c r="M177" s="15"/>
      <c r="N177" s="15"/>
      <c r="O177" s="15"/>
      <c r="P177" s="15"/>
      <c r="Q177" s="15"/>
    </row>
    <row r="178" spans="8:48" ht="15" customHeight="1" x14ac:dyDescent="0.25">
      <c r="M178" s="15"/>
      <c r="N178" s="15"/>
      <c r="O178" s="15"/>
      <c r="P178" s="15"/>
      <c r="Q178" s="15"/>
    </row>
    <row r="179" spans="8:48" ht="15" customHeight="1" x14ac:dyDescent="0.25">
      <c r="M179" s="15"/>
      <c r="N179" s="15"/>
      <c r="O179" s="15"/>
      <c r="P179" s="15"/>
      <c r="Q179" s="15"/>
    </row>
    <row r="180" spans="8:48" ht="15" customHeight="1" x14ac:dyDescent="0.25">
      <c r="M180" s="15"/>
      <c r="N180" s="15"/>
      <c r="O180" s="15"/>
      <c r="P180" s="15"/>
      <c r="Q180" s="15"/>
    </row>
    <row r="181" spans="8:48" ht="15" customHeight="1" x14ac:dyDescent="0.25">
      <c r="M181" s="15"/>
      <c r="N181" s="15"/>
      <c r="O181" s="15"/>
      <c r="P181" s="15"/>
      <c r="Q181" s="15"/>
    </row>
    <row r="182" spans="8:48" ht="15" customHeight="1" x14ac:dyDescent="0.25">
      <c r="Q182" s="132"/>
    </row>
    <row r="183" spans="8:48" ht="5.0999999999999996" customHeight="1" x14ac:dyDescent="0.25">
      <c r="Q183" s="132"/>
    </row>
    <row r="184" spans="8:48" x14ac:dyDescent="0.25">
      <c r="Q184" s="132"/>
    </row>
    <row r="185" spans="8:48" x14ac:dyDescent="0.25">
      <c r="Q185" s="132"/>
    </row>
    <row r="186" spans="8:48" x14ac:dyDescent="0.25">
      <c r="Q186" s="132"/>
    </row>
    <row r="187" spans="8:48" x14ac:dyDescent="0.25">
      <c r="M187" s="15"/>
      <c r="N187" s="15"/>
      <c r="O187" s="15"/>
      <c r="P187" s="15"/>
      <c r="Q187" s="15"/>
    </row>
    <row r="188" spans="8:48" x14ac:dyDescent="0.25">
      <c r="M188" s="15"/>
      <c r="N188" s="15"/>
      <c r="O188" s="15"/>
      <c r="P188" s="15"/>
      <c r="Q188" s="15"/>
      <c r="AO188" s="130"/>
      <c r="AP188" s="130"/>
      <c r="AQ188" s="130"/>
      <c r="AR188" s="130"/>
      <c r="AS188" s="130"/>
      <c r="AT188" s="130"/>
      <c r="AU188" s="130"/>
      <c r="AV188" s="130"/>
    </row>
    <row r="189" spans="8:48" x14ac:dyDescent="0.25">
      <c r="M189" s="15"/>
      <c r="N189" s="15"/>
      <c r="O189" s="15"/>
      <c r="P189" s="15"/>
      <c r="Q189" s="15"/>
    </row>
    <row r="190" spans="8:48" x14ac:dyDescent="0.25"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  <c r="AB190" s="130"/>
      <c r="AC190" s="130"/>
      <c r="AD190" s="130"/>
      <c r="AE190" s="130"/>
      <c r="AF190" s="130"/>
      <c r="AG190" s="130"/>
      <c r="AH190" s="130"/>
      <c r="AI190" s="130"/>
      <c r="AJ190" s="130"/>
      <c r="AK190" s="130"/>
      <c r="AL190" s="130"/>
      <c r="AM190" s="130"/>
      <c r="AN190" s="130"/>
    </row>
    <row r="191" spans="8:48" ht="5.0999999999999996" customHeight="1" x14ac:dyDescent="0.25">
      <c r="M191" s="15"/>
      <c r="N191" s="15"/>
      <c r="O191" s="15"/>
      <c r="P191" s="15"/>
      <c r="Q191" s="15"/>
    </row>
    <row r="192" spans="8:48" s="130" customFormat="1" x14ac:dyDescent="0.25"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</row>
    <row r="193" spans="13:17" ht="15" customHeight="1" x14ac:dyDescent="0.25">
      <c r="M193" s="15"/>
      <c r="N193" s="15"/>
      <c r="O193" s="15"/>
      <c r="P193" s="15"/>
      <c r="Q193" s="15"/>
    </row>
    <row r="194" spans="13:17" ht="15" customHeight="1" x14ac:dyDescent="0.25">
      <c r="M194" s="15"/>
      <c r="N194" s="15"/>
      <c r="O194" s="15"/>
      <c r="P194" s="15"/>
      <c r="Q194" s="15"/>
    </row>
    <row r="195" spans="13:17" ht="15" customHeight="1" x14ac:dyDescent="0.25">
      <c r="M195" s="15"/>
      <c r="N195" s="15"/>
      <c r="O195" s="15"/>
      <c r="P195" s="15"/>
      <c r="Q195" s="15"/>
    </row>
    <row r="196" spans="13:17" ht="15" customHeight="1" x14ac:dyDescent="0.25">
      <c r="M196" s="15"/>
      <c r="N196" s="15"/>
      <c r="O196" s="15"/>
      <c r="P196" s="15"/>
      <c r="Q196" s="15"/>
    </row>
    <row r="197" spans="13:17" ht="15" customHeight="1" x14ac:dyDescent="0.25">
      <c r="M197" s="15"/>
      <c r="N197" s="15"/>
      <c r="O197" s="15"/>
      <c r="P197" s="15"/>
      <c r="Q197" s="15"/>
    </row>
    <row r="198" spans="13:17" ht="15" customHeight="1" x14ac:dyDescent="0.25">
      <c r="M198" s="15"/>
      <c r="N198" s="15"/>
      <c r="O198" s="15"/>
      <c r="P198" s="15"/>
      <c r="Q198" s="15"/>
    </row>
    <row r="199" spans="13:17" ht="15" customHeight="1" x14ac:dyDescent="0.25">
      <c r="M199" s="15"/>
      <c r="N199" s="15"/>
      <c r="O199" s="15"/>
      <c r="P199" s="15"/>
      <c r="Q199" s="15"/>
    </row>
    <row r="200" spans="13:17" ht="15" customHeight="1" x14ac:dyDescent="0.25">
      <c r="M200" s="15"/>
      <c r="N200" s="15"/>
      <c r="O200" s="15"/>
      <c r="P200" s="15"/>
      <c r="Q200" s="15"/>
    </row>
    <row r="201" spans="13:17" ht="15" customHeight="1" x14ac:dyDescent="0.25">
      <c r="M201" s="15"/>
      <c r="N201" s="15"/>
      <c r="O201" s="15"/>
      <c r="P201" s="15"/>
      <c r="Q201" s="15"/>
    </row>
    <row r="202" spans="13:17" ht="15" customHeight="1" x14ac:dyDescent="0.25">
      <c r="M202" s="15"/>
      <c r="N202" s="15"/>
      <c r="O202" s="15"/>
      <c r="P202" s="15"/>
      <c r="Q202" s="15"/>
    </row>
    <row r="203" spans="13:17" ht="15" customHeight="1" x14ac:dyDescent="0.25">
      <c r="M203" s="15"/>
      <c r="N203" s="15"/>
      <c r="O203" s="15"/>
      <c r="P203" s="15"/>
      <c r="Q203" s="15"/>
    </row>
    <row r="204" spans="13:17" ht="15" customHeight="1" x14ac:dyDescent="0.25">
      <c r="M204" s="15"/>
      <c r="N204" s="15"/>
      <c r="O204" s="15"/>
      <c r="P204" s="15"/>
      <c r="Q204" s="15"/>
    </row>
    <row r="205" spans="13:17" ht="15" customHeight="1" x14ac:dyDescent="0.25">
      <c r="M205" s="15"/>
      <c r="N205" s="15"/>
      <c r="O205" s="15"/>
      <c r="P205" s="15"/>
      <c r="Q205" s="15"/>
    </row>
    <row r="206" spans="13:17" ht="15" customHeight="1" x14ac:dyDescent="0.25">
      <c r="M206" s="15"/>
      <c r="N206" s="15"/>
      <c r="O206" s="15"/>
      <c r="P206" s="15"/>
      <c r="Q206" s="15"/>
    </row>
    <row r="207" spans="13:17" ht="15" customHeight="1" x14ac:dyDescent="0.25">
      <c r="Q207" s="132"/>
    </row>
    <row r="208" spans="13:17" ht="5.0999999999999996" customHeight="1" x14ac:dyDescent="0.25">
      <c r="Q208" s="132"/>
    </row>
    <row r="209" spans="8:48" x14ac:dyDescent="0.25">
      <c r="Q209" s="132"/>
    </row>
    <row r="210" spans="8:48" x14ac:dyDescent="0.25">
      <c r="Q210" s="132"/>
    </row>
    <row r="211" spans="8:48" x14ac:dyDescent="0.25">
      <c r="M211" s="15"/>
      <c r="N211" s="15"/>
      <c r="O211" s="15"/>
      <c r="P211" s="15"/>
      <c r="Q211" s="15"/>
    </row>
    <row r="212" spans="8:48" x14ac:dyDescent="0.25">
      <c r="M212" s="15"/>
      <c r="N212" s="15"/>
      <c r="O212" s="15"/>
      <c r="P212" s="15"/>
      <c r="Q212" s="15"/>
      <c r="AO212" s="130"/>
      <c r="AP212" s="130"/>
      <c r="AQ212" s="130"/>
      <c r="AR212" s="130"/>
      <c r="AS212" s="130"/>
      <c r="AT212" s="130"/>
      <c r="AU212" s="130"/>
      <c r="AV212" s="130"/>
    </row>
    <row r="213" spans="8:48" x14ac:dyDescent="0.25">
      <c r="M213" s="15"/>
      <c r="N213" s="15"/>
      <c r="O213" s="15"/>
      <c r="P213" s="15"/>
      <c r="Q213" s="15"/>
    </row>
    <row r="214" spans="8:48" x14ac:dyDescent="0.25"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  <c r="AB214" s="130"/>
      <c r="AC214" s="130"/>
      <c r="AD214" s="130"/>
      <c r="AE214" s="130"/>
      <c r="AF214" s="130"/>
      <c r="AG214" s="130"/>
      <c r="AH214" s="130"/>
      <c r="AI214" s="130"/>
      <c r="AJ214" s="130"/>
      <c r="AK214" s="130"/>
      <c r="AL214" s="130"/>
      <c r="AM214" s="130"/>
      <c r="AN214" s="130"/>
    </row>
    <row r="215" spans="8:48" ht="5.0999999999999996" customHeight="1" x14ac:dyDescent="0.25">
      <c r="M215" s="15"/>
      <c r="N215" s="15"/>
      <c r="O215" s="15"/>
      <c r="P215" s="15"/>
      <c r="Q215" s="15"/>
    </row>
    <row r="216" spans="8:48" s="130" customFormat="1" x14ac:dyDescent="0.25"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</row>
    <row r="217" spans="8:48" ht="15" customHeight="1" x14ac:dyDescent="0.25">
      <c r="M217" s="15"/>
      <c r="N217" s="15"/>
      <c r="O217" s="15"/>
      <c r="P217" s="15"/>
      <c r="Q217" s="15"/>
    </row>
    <row r="218" spans="8:48" ht="15" customHeight="1" x14ac:dyDescent="0.25">
      <c r="M218" s="15"/>
      <c r="N218" s="15"/>
      <c r="O218" s="15"/>
      <c r="P218" s="15"/>
      <c r="Q218" s="15"/>
    </row>
    <row r="219" spans="8:48" ht="15" customHeight="1" x14ac:dyDescent="0.25">
      <c r="M219" s="15"/>
      <c r="N219" s="15"/>
      <c r="O219" s="15"/>
      <c r="P219" s="15"/>
      <c r="Q219" s="15"/>
    </row>
    <row r="220" spans="8:48" ht="15" customHeight="1" x14ac:dyDescent="0.25">
      <c r="M220" s="15"/>
      <c r="N220" s="15"/>
      <c r="O220" s="15"/>
      <c r="P220" s="15"/>
      <c r="Q220" s="15"/>
    </row>
    <row r="221" spans="8:48" ht="15" customHeight="1" x14ac:dyDescent="0.25">
      <c r="M221" s="15"/>
      <c r="N221" s="15"/>
      <c r="O221" s="15"/>
      <c r="P221" s="15"/>
      <c r="Q221" s="15"/>
    </row>
    <row r="222" spans="8:48" ht="15" customHeight="1" x14ac:dyDescent="0.25">
      <c r="M222" s="15"/>
      <c r="N222" s="15"/>
      <c r="O222" s="15"/>
      <c r="P222" s="15"/>
      <c r="Q222" s="15"/>
    </row>
    <row r="223" spans="8:48" ht="15" customHeight="1" x14ac:dyDescent="0.25">
      <c r="M223" s="15"/>
      <c r="N223" s="15"/>
      <c r="O223" s="15"/>
      <c r="P223" s="15"/>
      <c r="Q223" s="15"/>
    </row>
    <row r="224" spans="8:48" ht="15" customHeight="1" x14ac:dyDescent="0.25">
      <c r="M224" s="15"/>
      <c r="N224" s="15"/>
      <c r="O224" s="15"/>
      <c r="P224" s="15"/>
      <c r="Q224" s="15"/>
    </row>
    <row r="225" spans="13:17" ht="15" customHeight="1" x14ac:dyDescent="0.25">
      <c r="M225" s="15"/>
      <c r="N225" s="15"/>
      <c r="O225" s="15"/>
      <c r="P225" s="15"/>
      <c r="Q225" s="15"/>
    </row>
    <row r="226" spans="13:17" ht="15" customHeight="1" x14ac:dyDescent="0.25">
      <c r="M226" s="15"/>
      <c r="N226" s="15"/>
      <c r="O226" s="15"/>
      <c r="P226" s="15"/>
      <c r="Q226" s="15"/>
    </row>
    <row r="227" spans="13:17" ht="15" customHeight="1" x14ac:dyDescent="0.25">
      <c r="M227" s="15"/>
      <c r="N227" s="15"/>
      <c r="O227" s="15"/>
      <c r="P227" s="15"/>
      <c r="Q227" s="15"/>
    </row>
    <row r="228" spans="13:17" ht="15" customHeight="1" x14ac:dyDescent="0.25">
      <c r="M228" s="15"/>
      <c r="N228" s="15"/>
      <c r="O228" s="15"/>
      <c r="P228" s="15"/>
      <c r="Q228" s="15"/>
    </row>
    <row r="229" spans="13:17" ht="15" customHeight="1" x14ac:dyDescent="0.25">
      <c r="M229" s="15"/>
      <c r="N229" s="15"/>
      <c r="O229" s="15"/>
      <c r="P229" s="15"/>
      <c r="Q229" s="15"/>
    </row>
    <row r="230" spans="13:17" ht="15" customHeight="1" x14ac:dyDescent="0.25">
      <c r="M230" s="15"/>
      <c r="N230" s="15"/>
      <c r="O230" s="15"/>
      <c r="P230" s="15"/>
      <c r="Q230" s="15"/>
    </row>
    <row r="231" spans="13:17" ht="15" customHeight="1" x14ac:dyDescent="0.25">
      <c r="Q231" s="132"/>
    </row>
    <row r="232" spans="13:17" ht="5.0999999999999996" customHeight="1" x14ac:dyDescent="0.25">
      <c r="Q232" s="132"/>
    </row>
    <row r="233" spans="13:17" x14ac:dyDescent="0.25">
      <c r="Q233" s="132"/>
    </row>
    <row r="234" spans="13:17" x14ac:dyDescent="0.25">
      <c r="Q234" s="132"/>
    </row>
  </sheetData>
  <mergeCells count="6">
    <mergeCell ref="J41:P41"/>
    <mergeCell ref="J2:Q2"/>
    <mergeCell ref="A3:G3"/>
    <mergeCell ref="J3:Q3"/>
    <mergeCell ref="M4:N4"/>
    <mergeCell ref="J40:L40"/>
  </mergeCells>
  <dataValidations count="1">
    <dataValidation type="date" operator="greaterThan" allowBlank="1" showInputMessage="1" showErrorMessage="1" sqref="J5:J14" xr:uid="{1524FC76-6149-4640-B664-1048906619FA}">
      <formula1>1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C4041-2757-492E-BFF5-573ABC37220B}">
  <dimension ref="A1:W144"/>
  <sheetViews>
    <sheetView topLeftCell="A131" zoomScale="80" zoomScaleNormal="80" workbookViewId="0">
      <selection activeCell="H101" sqref="H101"/>
    </sheetView>
  </sheetViews>
  <sheetFormatPr baseColWidth="10" defaultRowHeight="15" x14ac:dyDescent="0.25"/>
  <cols>
    <col min="3" max="3" width="11.7109375" customWidth="1"/>
    <col min="4" max="4" width="15.28515625" customWidth="1"/>
    <col min="6" max="6" width="15.7109375" customWidth="1"/>
    <col min="7" max="7" width="14.140625" customWidth="1"/>
    <col min="8" max="8" width="12.140625" bestFit="1" customWidth="1"/>
    <col min="9" max="9" width="14" bestFit="1" customWidth="1"/>
    <col min="10" max="10" width="13.140625" bestFit="1" customWidth="1"/>
  </cols>
  <sheetData>
    <row r="1" spans="1:23" ht="27" customHeight="1" thickBot="1" x14ac:dyDescent="0.55000000000000004">
      <c r="B1" s="1" t="s">
        <v>0</v>
      </c>
    </row>
    <row r="2" spans="1:23" x14ac:dyDescent="0.25">
      <c r="B2" s="359" t="s">
        <v>1</v>
      </c>
      <c r="C2" s="360"/>
      <c r="D2" s="360"/>
      <c r="E2" s="360"/>
      <c r="F2" s="331" t="s">
        <v>7</v>
      </c>
      <c r="G2" s="233"/>
      <c r="H2" s="233"/>
      <c r="I2" s="233"/>
      <c r="J2" s="332">
        <f>H14</f>
        <v>984.72</v>
      </c>
    </row>
    <row r="3" spans="1:23" x14ac:dyDescent="0.25">
      <c r="B3" s="361" t="s">
        <v>2</v>
      </c>
      <c r="C3" s="362"/>
      <c r="D3" s="363"/>
      <c r="E3" s="362"/>
      <c r="F3" s="2" t="s">
        <v>9</v>
      </c>
      <c r="G3" s="234"/>
      <c r="H3" s="236"/>
      <c r="I3" s="234"/>
      <c r="J3" s="333">
        <f>H15</f>
        <v>139.94999999999999</v>
      </c>
    </row>
    <row r="4" spans="1:23" x14ac:dyDescent="0.25">
      <c r="B4" s="361" t="s">
        <v>3</v>
      </c>
      <c r="C4" s="362"/>
      <c r="D4" s="363"/>
      <c r="E4" s="362"/>
      <c r="F4" s="2" t="s">
        <v>357</v>
      </c>
      <c r="G4" s="234"/>
      <c r="H4" s="234"/>
      <c r="I4" s="234"/>
      <c r="J4" s="334">
        <f>H129</f>
        <v>315.04000000000002</v>
      </c>
      <c r="M4" s="58" t="s">
        <v>383</v>
      </c>
    </row>
    <row r="5" spans="1:23" ht="15.75" thickBot="1" x14ac:dyDescent="0.3">
      <c r="B5" s="364" t="s">
        <v>4</v>
      </c>
      <c r="C5" s="365"/>
      <c r="D5" s="366"/>
      <c r="E5" s="365"/>
      <c r="F5" s="4"/>
      <c r="G5" s="235"/>
      <c r="H5" s="235"/>
      <c r="I5" s="235"/>
      <c r="J5" s="237"/>
      <c r="M5" s="58" t="s">
        <v>379</v>
      </c>
    </row>
    <row r="6" spans="1:23" x14ac:dyDescent="0.25">
      <c r="B6" s="58"/>
      <c r="C6" s="264"/>
      <c r="D6" s="58"/>
      <c r="E6" s="264"/>
      <c r="F6" s="58"/>
      <c r="G6" s="264"/>
      <c r="H6" s="264"/>
      <c r="I6" s="264"/>
      <c r="J6" s="264"/>
      <c r="M6" s="58" t="s">
        <v>378</v>
      </c>
    </row>
    <row r="7" spans="1:23" ht="14.25" customHeight="1" x14ac:dyDescent="0.25">
      <c r="B7" t="s">
        <v>170</v>
      </c>
      <c r="D7" s="58"/>
      <c r="M7" s="58" t="s">
        <v>377</v>
      </c>
    </row>
    <row r="8" spans="1:23" ht="15.75" customHeight="1" x14ac:dyDescent="0.25">
      <c r="B8" t="s">
        <v>179</v>
      </c>
      <c r="D8" s="58"/>
      <c r="W8" s="58" t="s">
        <v>230</v>
      </c>
    </row>
    <row r="9" spans="1:23" x14ac:dyDescent="0.25">
      <c r="B9" t="s">
        <v>361</v>
      </c>
      <c r="D9" s="58"/>
      <c r="N9" s="58" t="s">
        <v>229</v>
      </c>
    </row>
    <row r="10" spans="1:23" x14ac:dyDescent="0.25">
      <c r="B10" t="s">
        <v>181</v>
      </c>
      <c r="D10" s="58"/>
    </row>
    <row r="11" spans="1:23" ht="18.75" x14ac:dyDescent="0.25">
      <c r="A11" s="5"/>
      <c r="B11" t="s">
        <v>180</v>
      </c>
      <c r="D11" s="58"/>
    </row>
    <row r="12" spans="1:23" ht="19.5" thickBot="1" x14ac:dyDescent="0.3">
      <c r="A12" s="5"/>
      <c r="B12" s="58"/>
      <c r="D12" s="58"/>
    </row>
    <row r="13" spans="1:23" ht="18.75" x14ac:dyDescent="0.25">
      <c r="A13" s="261" t="s">
        <v>5</v>
      </c>
      <c r="B13" s="8" t="s">
        <v>183</v>
      </c>
      <c r="C13" s="10"/>
      <c r="D13" s="10"/>
      <c r="E13" s="10"/>
      <c r="F13" s="10"/>
      <c r="G13" s="299"/>
      <c r="H13" s="299"/>
      <c r="I13" s="299"/>
      <c r="J13" s="301"/>
    </row>
    <row r="14" spans="1:23" ht="18.75" x14ac:dyDescent="0.25">
      <c r="B14" s="26"/>
      <c r="C14" s="62" t="s">
        <v>6</v>
      </c>
      <c r="D14" s="205" t="s">
        <v>7</v>
      </c>
      <c r="E14" s="205"/>
      <c r="F14" s="205"/>
      <c r="G14" s="300"/>
      <c r="H14" s="426">
        <v>984.72</v>
      </c>
      <c r="I14" s="426"/>
      <c r="J14" s="302"/>
      <c r="L14" s="25"/>
    </row>
    <row r="15" spans="1:23" x14ac:dyDescent="0.25">
      <c r="A15" s="12"/>
      <c r="B15" s="13"/>
      <c r="C15" s="62" t="s">
        <v>8</v>
      </c>
      <c r="D15" s="205" t="s">
        <v>9</v>
      </c>
      <c r="E15" s="204"/>
      <c r="F15" s="204"/>
      <c r="G15" s="206"/>
      <c r="H15" s="427">
        <v>139.94999999999999</v>
      </c>
      <c r="I15" s="427"/>
      <c r="J15" s="207"/>
      <c r="L15" t="s">
        <v>26</v>
      </c>
    </row>
    <row r="16" spans="1:23" ht="15.75" thickBot="1" x14ac:dyDescent="0.3">
      <c r="A16" s="12"/>
      <c r="B16" s="13"/>
      <c r="C16" s="7" t="s">
        <v>6</v>
      </c>
      <c r="D16" s="116" t="s">
        <v>10</v>
      </c>
      <c r="E16" s="268"/>
      <c r="F16" s="268"/>
      <c r="G16" s="428">
        <f>H14/H15</f>
        <v>7.0362272240085755</v>
      </c>
      <c r="H16" s="429"/>
      <c r="I16" s="429"/>
      <c r="J16" s="430"/>
      <c r="M16" t="s">
        <v>92</v>
      </c>
    </row>
    <row r="17" spans="1:12" x14ac:dyDescent="0.25">
      <c r="A17" s="12"/>
      <c r="B17" s="13"/>
      <c r="C17" s="62"/>
      <c r="D17" s="116" t="s">
        <v>186</v>
      </c>
      <c r="E17" s="16"/>
      <c r="F17" s="16"/>
      <c r="G17" s="29"/>
      <c r="H17" s="266"/>
      <c r="I17" s="266"/>
      <c r="J17" s="267"/>
    </row>
    <row r="18" spans="1:12" x14ac:dyDescent="0.25">
      <c r="B18" s="270"/>
      <c r="C18" s="58"/>
      <c r="D18" s="269" t="s">
        <v>187</v>
      </c>
      <c r="E18" s="58"/>
      <c r="F18" s="58"/>
      <c r="G18" s="58"/>
      <c r="H18" s="58"/>
      <c r="I18" s="58"/>
      <c r="J18" s="271"/>
    </row>
    <row r="19" spans="1:12" ht="18.75" x14ac:dyDescent="0.25">
      <c r="A19" s="5"/>
      <c r="B19" s="288"/>
      <c r="C19" s="269"/>
      <c r="D19" s="269"/>
      <c r="E19" s="269"/>
      <c r="F19" s="269"/>
      <c r="G19" s="269"/>
      <c r="H19" s="269"/>
      <c r="I19" s="269"/>
      <c r="J19" s="286"/>
    </row>
    <row r="20" spans="1:12" ht="15.75" thickBot="1" x14ac:dyDescent="0.3">
      <c r="B20" s="289"/>
      <c r="C20" s="285"/>
      <c r="D20" s="285"/>
      <c r="E20" s="285"/>
      <c r="F20" s="285"/>
      <c r="G20" s="285"/>
      <c r="H20" s="285"/>
      <c r="I20" s="285"/>
      <c r="J20" s="287"/>
      <c r="K20" t="s">
        <v>26</v>
      </c>
    </row>
    <row r="21" spans="1:12" ht="15.75" thickBot="1" x14ac:dyDescent="0.3">
      <c r="A21" s="12"/>
      <c r="B21" s="12"/>
      <c r="C21" s="14"/>
      <c r="D21" s="15"/>
      <c r="E21" s="16"/>
      <c r="F21" s="16"/>
      <c r="G21" s="20"/>
      <c r="H21" s="20"/>
      <c r="I21" s="20"/>
      <c r="J21" s="20"/>
    </row>
    <row r="22" spans="1:12" ht="18.75" x14ac:dyDescent="0.25">
      <c r="A22" s="261" t="s">
        <v>11</v>
      </c>
      <c r="B22" s="8" t="s">
        <v>12</v>
      </c>
      <c r="C22" s="9"/>
      <c r="D22" s="21"/>
      <c r="E22" s="22"/>
      <c r="F22" s="22"/>
      <c r="G22" s="186"/>
      <c r="H22" s="23"/>
      <c r="I22" s="23"/>
      <c r="J22" s="24"/>
    </row>
    <row r="23" spans="1:12" ht="18.75" x14ac:dyDescent="0.25">
      <c r="A23" s="12"/>
      <c r="B23" s="26"/>
      <c r="C23" s="62" t="s">
        <v>6</v>
      </c>
      <c r="D23" s="15" t="s">
        <v>13</v>
      </c>
      <c r="E23" s="16"/>
      <c r="F23" s="16"/>
      <c r="G23" s="184"/>
      <c r="H23" s="431">
        <f>+H14</f>
        <v>984.72</v>
      </c>
      <c r="I23" s="431"/>
      <c r="J23" s="27"/>
    </row>
    <row r="24" spans="1:12" x14ac:dyDescent="0.25">
      <c r="A24" s="12"/>
      <c r="B24" s="13"/>
      <c r="C24" s="62" t="s">
        <v>14</v>
      </c>
      <c r="D24" s="14" t="s">
        <v>15</v>
      </c>
      <c r="E24" s="16"/>
      <c r="F24" s="16"/>
      <c r="G24" s="184"/>
      <c r="H24" s="432">
        <v>365</v>
      </c>
      <c r="I24" s="432"/>
      <c r="J24" s="27"/>
    </row>
    <row r="25" spans="1:12" x14ac:dyDescent="0.25">
      <c r="B25" s="13"/>
      <c r="C25" s="62" t="s">
        <v>6</v>
      </c>
      <c r="D25" s="14" t="s">
        <v>16</v>
      </c>
      <c r="E25" s="16"/>
      <c r="F25" s="16"/>
      <c r="G25" s="433">
        <f>+H24*H23</f>
        <v>359422.8</v>
      </c>
      <c r="H25" s="431"/>
      <c r="I25" s="431"/>
      <c r="J25" s="27"/>
      <c r="L25" t="s">
        <v>26</v>
      </c>
    </row>
    <row r="26" spans="1:12" x14ac:dyDescent="0.25">
      <c r="A26" s="6"/>
      <c r="B26" s="13"/>
      <c r="C26" s="62" t="s">
        <v>14</v>
      </c>
      <c r="D26" s="203" t="s">
        <v>17</v>
      </c>
      <c r="E26" s="204"/>
      <c r="F26" s="204"/>
      <c r="G26" s="434">
        <v>0.13</v>
      </c>
      <c r="H26" s="435"/>
      <c r="I26" s="435"/>
      <c r="J26" s="436"/>
    </row>
    <row r="27" spans="1:12" ht="15.75" thickBot="1" x14ac:dyDescent="0.3">
      <c r="B27" s="17"/>
      <c r="C27" s="223" t="s">
        <v>6</v>
      </c>
      <c r="D27" s="18" t="s">
        <v>18</v>
      </c>
      <c r="E27" s="19"/>
      <c r="F27" s="19"/>
      <c r="G27" s="491">
        <f>+G26*G25</f>
        <v>46724.964</v>
      </c>
      <c r="H27" s="492"/>
      <c r="I27" s="492"/>
      <c r="J27" s="493"/>
    </row>
    <row r="28" spans="1:12" ht="15.75" thickBot="1" x14ac:dyDescent="0.3">
      <c r="A28" s="14"/>
      <c r="B28" s="12"/>
      <c r="C28" s="14"/>
      <c r="D28" s="15"/>
      <c r="E28" s="16"/>
      <c r="F28" s="16"/>
      <c r="G28" s="29"/>
      <c r="H28" s="16"/>
      <c r="I28" s="30"/>
      <c r="J28" s="31"/>
    </row>
    <row r="29" spans="1:12" ht="18.75" x14ac:dyDescent="0.25">
      <c r="A29" s="261" t="s">
        <v>19</v>
      </c>
      <c r="B29" s="8" t="s">
        <v>20</v>
      </c>
      <c r="C29" s="10"/>
      <c r="D29" s="10"/>
      <c r="E29" s="10"/>
      <c r="F29" s="9"/>
      <c r="G29" s="32"/>
      <c r="H29" s="33"/>
      <c r="I29" s="33"/>
      <c r="J29" s="34"/>
    </row>
    <row r="30" spans="1:12" ht="18.75" x14ac:dyDescent="0.25">
      <c r="A30" s="14"/>
      <c r="B30" s="26"/>
      <c r="C30" s="62" t="s">
        <v>21</v>
      </c>
      <c r="D30" s="203" t="s">
        <v>173</v>
      </c>
      <c r="E30" s="203"/>
      <c r="F30" s="203"/>
      <c r="G30" s="199"/>
      <c r="H30" s="440">
        <v>1900</v>
      </c>
      <c r="I30" s="440"/>
      <c r="J30" s="200"/>
    </row>
    <row r="31" spans="1:12" ht="15.75" x14ac:dyDescent="0.25">
      <c r="A31" s="14"/>
      <c r="B31" s="35"/>
      <c r="C31" s="62" t="s">
        <v>21</v>
      </c>
      <c r="D31" s="203" t="s">
        <v>174</v>
      </c>
      <c r="E31" s="203"/>
      <c r="F31" s="203"/>
      <c r="G31" s="199"/>
      <c r="H31" s="440">
        <v>140</v>
      </c>
      <c r="I31" s="440"/>
      <c r="J31" s="200"/>
    </row>
    <row r="32" spans="1:12" x14ac:dyDescent="0.25">
      <c r="A32" s="6"/>
      <c r="B32" s="38"/>
      <c r="C32" s="62" t="s">
        <v>21</v>
      </c>
      <c r="D32" s="15" t="s">
        <v>22</v>
      </c>
      <c r="E32" s="15"/>
      <c r="F32" s="15"/>
      <c r="G32" s="238"/>
      <c r="H32" s="441">
        <f>H31+H30</f>
        <v>2040</v>
      </c>
      <c r="I32" s="441"/>
      <c r="J32" s="239"/>
    </row>
    <row r="33" spans="1:15" x14ac:dyDescent="0.25">
      <c r="A33" s="14"/>
      <c r="B33" s="38"/>
      <c r="C33" s="62" t="s">
        <v>23</v>
      </c>
      <c r="D33" s="14" t="s">
        <v>24</v>
      </c>
      <c r="E33" s="14"/>
      <c r="F33" s="14"/>
      <c r="G33" s="39"/>
      <c r="H33" s="425">
        <v>500</v>
      </c>
      <c r="I33" s="425"/>
      <c r="J33" s="40"/>
    </row>
    <row r="34" spans="1:15" x14ac:dyDescent="0.25">
      <c r="B34" s="38"/>
      <c r="C34" s="62" t="s">
        <v>6</v>
      </c>
      <c r="D34" s="14" t="s">
        <v>25</v>
      </c>
      <c r="E34" s="14"/>
      <c r="F34" s="14"/>
      <c r="G34" s="39"/>
      <c r="H34" s="425">
        <f>+H32-H33</f>
        <v>1540</v>
      </c>
      <c r="I34" s="425"/>
      <c r="J34" s="40"/>
    </row>
    <row r="35" spans="1:15" x14ac:dyDescent="0.25">
      <c r="A35" s="14"/>
      <c r="B35" s="38"/>
      <c r="C35" s="62" t="s">
        <v>8</v>
      </c>
      <c r="D35" s="14" t="s">
        <v>27</v>
      </c>
      <c r="E35" s="14"/>
      <c r="F35" s="6"/>
      <c r="G35" s="39"/>
      <c r="H35" s="432">
        <v>52</v>
      </c>
      <c r="I35" s="432"/>
      <c r="J35" s="40"/>
    </row>
    <row r="36" spans="1:15" x14ac:dyDescent="0.25">
      <c r="B36" s="38"/>
      <c r="C36" s="62" t="s">
        <v>6</v>
      </c>
      <c r="D36" s="6" t="s">
        <v>28</v>
      </c>
      <c r="E36" s="14"/>
      <c r="F36" s="14"/>
      <c r="G36" s="41"/>
      <c r="H36" s="443">
        <f>+H34/H35</f>
        <v>29.615384615384617</v>
      </c>
      <c r="I36" s="443"/>
      <c r="J36" s="42"/>
    </row>
    <row r="37" spans="1:15" ht="19.5" thickBot="1" x14ac:dyDescent="0.35">
      <c r="B37" s="38"/>
      <c r="C37" s="62"/>
      <c r="D37" s="14" t="s">
        <v>182</v>
      </c>
      <c r="E37" s="14"/>
      <c r="F37" s="14"/>
      <c r="G37" s="252"/>
      <c r="H37" s="243"/>
      <c r="I37" s="243"/>
      <c r="J37" s="42"/>
      <c r="K37" s="62"/>
      <c r="M37" s="167" t="s">
        <v>176</v>
      </c>
    </row>
    <row r="38" spans="1:15" ht="15.75" x14ac:dyDescent="0.25">
      <c r="B38" s="38"/>
      <c r="C38" s="62"/>
      <c r="D38" s="14" t="s">
        <v>188</v>
      </c>
      <c r="E38" s="14"/>
      <c r="F38" s="14"/>
      <c r="G38" s="29"/>
      <c r="H38" s="272"/>
      <c r="I38" s="272"/>
      <c r="J38" s="273"/>
      <c r="M38" s="246">
        <v>0</v>
      </c>
      <c r="N38" s="247">
        <v>0</v>
      </c>
    </row>
    <row r="39" spans="1:15" x14ac:dyDescent="0.25">
      <c r="A39" s="14"/>
      <c r="B39" s="38"/>
      <c r="C39" s="62"/>
      <c r="D39" s="14" t="s">
        <v>189</v>
      </c>
      <c r="E39" s="14"/>
      <c r="F39" s="14"/>
      <c r="G39" s="253"/>
      <c r="H39" s="254"/>
      <c r="I39" s="254"/>
      <c r="J39" s="265"/>
      <c r="M39" s="248">
        <v>13</v>
      </c>
      <c r="N39" s="249">
        <v>0.5</v>
      </c>
    </row>
    <row r="40" spans="1:15" ht="15.75" thickBot="1" x14ac:dyDescent="0.3">
      <c r="B40" s="43"/>
      <c r="C40" s="244" t="s">
        <v>29</v>
      </c>
      <c r="D40" s="244"/>
      <c r="E40" s="245"/>
      <c r="F40" s="255"/>
      <c r="G40" s="444">
        <v>29</v>
      </c>
      <c r="H40" s="445"/>
      <c r="I40" s="445"/>
      <c r="J40" s="446"/>
      <c r="M40" s="250">
        <v>26.1</v>
      </c>
      <c r="N40" s="251">
        <v>1</v>
      </c>
    </row>
    <row r="41" spans="1:15" ht="15.75" thickBot="1" x14ac:dyDescent="0.3">
      <c r="A41" s="12"/>
      <c r="B41" s="14"/>
      <c r="C41" s="14"/>
      <c r="D41" s="14"/>
      <c r="E41" s="14"/>
      <c r="F41" s="14"/>
      <c r="G41" s="29"/>
      <c r="H41" s="16"/>
      <c r="I41" s="16"/>
      <c r="J41" s="44"/>
      <c r="O41" s="58" t="s">
        <v>177</v>
      </c>
    </row>
    <row r="42" spans="1:15" ht="15.75" x14ac:dyDescent="0.25">
      <c r="A42" s="7" t="s">
        <v>30</v>
      </c>
      <c r="B42" s="45"/>
      <c r="C42" s="46" t="s">
        <v>31</v>
      </c>
      <c r="D42" s="10"/>
      <c r="E42" s="10"/>
      <c r="F42" s="9"/>
      <c r="G42" s="189"/>
      <c r="H42" s="22"/>
      <c r="I42" s="22"/>
      <c r="J42" s="34"/>
    </row>
    <row r="43" spans="1:15" x14ac:dyDescent="0.25">
      <c r="A43" s="6"/>
      <c r="B43" s="38"/>
      <c r="C43" s="62" t="s">
        <v>6</v>
      </c>
      <c r="D43" s="14" t="s">
        <v>27</v>
      </c>
      <c r="E43" s="14"/>
      <c r="F43" s="14"/>
      <c r="G43" s="184"/>
      <c r="H43" s="447">
        <f>H35</f>
        <v>52</v>
      </c>
      <c r="I43" s="447"/>
      <c r="J43" s="40"/>
    </row>
    <row r="44" spans="1:15" x14ac:dyDescent="0.25">
      <c r="A44" s="14"/>
      <c r="B44" s="38"/>
      <c r="C44" s="62" t="s">
        <v>32</v>
      </c>
      <c r="D44" s="14" t="s">
        <v>33</v>
      </c>
      <c r="E44" s="14"/>
      <c r="F44" s="14"/>
      <c r="G44" s="184"/>
      <c r="H44" s="447">
        <f>G40</f>
        <v>29</v>
      </c>
      <c r="I44" s="447"/>
      <c r="J44" s="40"/>
    </row>
    <row r="45" spans="1:15" x14ac:dyDescent="0.25">
      <c r="B45" s="38"/>
      <c r="C45" s="62"/>
      <c r="D45" s="14"/>
      <c r="E45" s="14"/>
      <c r="F45" s="14"/>
      <c r="G45" s="252"/>
      <c r="H45" s="242"/>
      <c r="I45" s="242"/>
      <c r="J45" s="47"/>
    </row>
    <row r="46" spans="1:15" x14ac:dyDescent="0.25">
      <c r="A46" s="14"/>
      <c r="B46" s="38"/>
      <c r="C46" s="62"/>
      <c r="D46" s="14"/>
      <c r="E46" s="14"/>
      <c r="F46" s="14"/>
      <c r="G46" s="253"/>
      <c r="H46" s="259"/>
      <c r="I46" s="259"/>
      <c r="J46" s="258"/>
    </row>
    <row r="47" spans="1:15" x14ac:dyDescent="0.25">
      <c r="B47" s="13"/>
      <c r="C47" s="62"/>
      <c r="D47" s="15" t="s">
        <v>34</v>
      </c>
      <c r="E47" s="15"/>
      <c r="F47" s="15"/>
      <c r="G47" s="256"/>
      <c r="H47" s="432">
        <f>H34</f>
        <v>1540</v>
      </c>
      <c r="I47" s="432"/>
      <c r="J47" s="239"/>
    </row>
    <row r="48" spans="1:15" x14ac:dyDescent="0.25">
      <c r="B48" s="13"/>
      <c r="C48" s="62" t="s">
        <v>23</v>
      </c>
      <c r="D48" s="15" t="s">
        <v>35</v>
      </c>
      <c r="E48" s="14"/>
      <c r="F48" s="14"/>
      <c r="G48" s="190"/>
      <c r="H48" s="432">
        <f>H43*H44</f>
        <v>1508</v>
      </c>
      <c r="I48" s="432"/>
      <c r="J48" s="40"/>
    </row>
    <row r="49" spans="1:14" ht="18.75" x14ac:dyDescent="0.25">
      <c r="A49" s="5"/>
      <c r="B49" s="38"/>
      <c r="C49" s="62" t="s">
        <v>6</v>
      </c>
      <c r="D49" s="6" t="s">
        <v>36</v>
      </c>
      <c r="E49" s="14"/>
      <c r="F49" s="14"/>
      <c r="G49" s="184"/>
      <c r="H49" s="447">
        <f>+H47-H48</f>
        <v>32</v>
      </c>
      <c r="I49" s="447"/>
      <c r="J49" s="40"/>
    </row>
    <row r="50" spans="1:14" x14ac:dyDescent="0.25">
      <c r="B50" s="38"/>
      <c r="D50" s="14"/>
      <c r="E50" s="14"/>
      <c r="F50" s="14"/>
      <c r="G50" s="252"/>
      <c r="H50" s="257"/>
      <c r="I50" s="257"/>
      <c r="J50" s="47"/>
    </row>
    <row r="51" spans="1:14" x14ac:dyDescent="0.25">
      <c r="A51" s="14"/>
      <c r="B51" s="38"/>
      <c r="C51" s="260" t="s">
        <v>178</v>
      </c>
      <c r="D51" s="14"/>
      <c r="E51" s="14"/>
      <c r="F51" s="14"/>
      <c r="G51" s="29"/>
      <c r="H51" s="274"/>
      <c r="I51" s="274"/>
      <c r="J51" s="275"/>
      <c r="M51" s="58"/>
    </row>
    <row r="52" spans="1:14" x14ac:dyDescent="0.25">
      <c r="A52" s="14"/>
      <c r="B52" s="38"/>
      <c r="C52" s="260" t="s">
        <v>190</v>
      </c>
      <c r="D52" s="14"/>
      <c r="E52" s="14"/>
      <c r="F52" s="14"/>
      <c r="G52" s="29"/>
      <c r="H52" s="274"/>
      <c r="I52" s="274"/>
      <c r="J52" s="275"/>
    </row>
    <row r="53" spans="1:14" x14ac:dyDescent="0.25">
      <c r="A53" s="14"/>
      <c r="B53" s="38"/>
      <c r="C53" s="260" t="s">
        <v>191</v>
      </c>
      <c r="D53" s="14"/>
      <c r="E53" s="14"/>
      <c r="F53" s="14"/>
      <c r="G53" s="29"/>
      <c r="H53" s="274"/>
      <c r="I53" s="274"/>
      <c r="J53" s="275"/>
    </row>
    <row r="54" spans="1:14" x14ac:dyDescent="0.25">
      <c r="A54" s="14"/>
      <c r="B54" s="38"/>
      <c r="C54" s="260" t="s">
        <v>193</v>
      </c>
      <c r="D54" s="14"/>
      <c r="E54" s="14"/>
      <c r="F54" s="14"/>
      <c r="G54" s="29"/>
      <c r="H54" s="274"/>
      <c r="I54" s="274"/>
      <c r="J54" s="275"/>
    </row>
    <row r="55" spans="1:14" ht="15.75" thickBot="1" x14ac:dyDescent="0.3">
      <c r="A55" s="14"/>
      <c r="B55" s="38"/>
      <c r="C55" s="260" t="s">
        <v>192</v>
      </c>
      <c r="D55" s="14"/>
      <c r="E55" s="14"/>
      <c r="F55" s="14"/>
      <c r="G55" s="29"/>
      <c r="H55" s="274"/>
      <c r="I55" s="274"/>
      <c r="J55" s="275"/>
    </row>
    <row r="56" spans="1:14" ht="15.75" thickBot="1" x14ac:dyDescent="0.3">
      <c r="B56" s="43"/>
      <c r="C56" s="224"/>
      <c r="D56" s="337" t="s">
        <v>184</v>
      </c>
      <c r="E56" s="335"/>
      <c r="F56" s="336"/>
      <c r="G56" s="448">
        <f>VLOOKUP(H49,M38:N40,2)</f>
        <v>1</v>
      </c>
      <c r="H56" s="449"/>
      <c r="I56" s="449"/>
      <c r="J56" s="450"/>
    </row>
    <row r="57" spans="1:14" ht="15.75" thickBot="1" x14ac:dyDescent="0.3">
      <c r="B57" s="14"/>
      <c r="C57" s="14"/>
      <c r="D57" s="14"/>
      <c r="E57" s="14"/>
      <c r="F57" s="14"/>
      <c r="G57" s="48" t="s">
        <v>26</v>
      </c>
      <c r="H57" s="48"/>
      <c r="I57" s="48"/>
      <c r="J57" s="48"/>
    </row>
    <row r="58" spans="1:14" ht="15.75" x14ac:dyDescent="0.25">
      <c r="A58" s="7" t="s">
        <v>38</v>
      </c>
      <c r="B58" s="45"/>
      <c r="C58" s="46" t="s">
        <v>39</v>
      </c>
      <c r="D58" s="10"/>
      <c r="E58" s="9"/>
      <c r="F58" s="9"/>
      <c r="G58" s="186"/>
      <c r="H58" s="23"/>
      <c r="I58" s="23"/>
      <c r="J58" s="49"/>
    </row>
    <row r="59" spans="1:14" x14ac:dyDescent="0.25">
      <c r="A59" s="6"/>
      <c r="B59" s="38"/>
      <c r="C59" s="62" t="s">
        <v>40</v>
      </c>
      <c r="D59" s="14" t="s">
        <v>41</v>
      </c>
      <c r="E59" s="6"/>
      <c r="F59" s="14"/>
      <c r="G59" s="187"/>
      <c r="H59" s="451">
        <f>G40</f>
        <v>29</v>
      </c>
      <c r="I59" s="451"/>
      <c r="J59" s="40"/>
    </row>
    <row r="60" spans="1:14" ht="15.75" thickBot="1" x14ac:dyDescent="0.3">
      <c r="B60" s="38"/>
      <c r="C60" s="62" t="s">
        <v>40</v>
      </c>
      <c r="D60" s="14" t="s">
        <v>37</v>
      </c>
      <c r="E60" s="14"/>
      <c r="F60" s="14"/>
      <c r="G60" s="187"/>
      <c r="H60" s="442">
        <f>+G56</f>
        <v>1</v>
      </c>
      <c r="I60" s="442"/>
      <c r="J60" s="51"/>
      <c r="L60" t="s">
        <v>26</v>
      </c>
    </row>
    <row r="61" spans="1:14" ht="15.75" thickBot="1" x14ac:dyDescent="0.3">
      <c r="B61" s="43"/>
      <c r="C61" s="224" t="s">
        <v>6</v>
      </c>
      <c r="D61" s="338" t="s">
        <v>42</v>
      </c>
      <c r="E61" s="339"/>
      <c r="F61" s="340"/>
      <c r="G61" s="188"/>
      <c r="H61" s="454">
        <f>+H60+H59</f>
        <v>30</v>
      </c>
      <c r="I61" s="454"/>
      <c r="J61" s="52"/>
    </row>
    <row r="62" spans="1:14" ht="16.5" thickBot="1" x14ac:dyDescent="0.3">
      <c r="B62" s="36"/>
      <c r="C62" s="6"/>
      <c r="D62" s="6"/>
      <c r="E62" s="14"/>
      <c r="F62" s="14"/>
      <c r="G62" s="455"/>
      <c r="H62" s="455"/>
      <c r="I62" s="455"/>
      <c r="J62" s="455"/>
    </row>
    <row r="63" spans="1:14" ht="18.75" x14ac:dyDescent="0.25">
      <c r="A63" s="7" t="s">
        <v>43</v>
      </c>
      <c r="B63" s="8" t="s">
        <v>185</v>
      </c>
      <c r="C63" s="9"/>
      <c r="D63" s="9"/>
      <c r="E63" s="10"/>
      <c r="F63" s="9"/>
      <c r="G63" s="183"/>
      <c r="H63" s="53"/>
      <c r="I63" s="53"/>
      <c r="J63" s="54"/>
    </row>
    <row r="64" spans="1:14" x14ac:dyDescent="0.25">
      <c r="B64" s="13"/>
      <c r="C64" s="15"/>
      <c r="D64" s="15"/>
      <c r="E64" s="14"/>
      <c r="F64" s="14"/>
      <c r="G64" s="184"/>
      <c r="H64" s="55"/>
      <c r="I64" s="55"/>
      <c r="J64" s="56"/>
      <c r="N64" t="s">
        <v>26</v>
      </c>
    </row>
    <row r="65" spans="1:13" x14ac:dyDescent="0.25">
      <c r="B65" s="38"/>
      <c r="C65" s="62" t="s">
        <v>6</v>
      </c>
      <c r="D65" s="14" t="s">
        <v>16</v>
      </c>
      <c r="E65" s="14"/>
      <c r="F65" s="14"/>
      <c r="G65" s="184"/>
      <c r="H65" s="456">
        <f>+G25</f>
        <v>359422.8</v>
      </c>
      <c r="I65" s="456"/>
      <c r="J65" s="40"/>
    </row>
    <row r="66" spans="1:13" x14ac:dyDescent="0.25">
      <c r="B66" s="38"/>
      <c r="C66" s="62" t="s">
        <v>32</v>
      </c>
      <c r="D66" s="203" t="s">
        <v>44</v>
      </c>
      <c r="E66" s="203"/>
      <c r="F66" s="203"/>
      <c r="G66" s="202"/>
      <c r="H66" s="457">
        <v>2.4500000000000001E-2</v>
      </c>
      <c r="I66" s="457"/>
      <c r="J66" s="201"/>
    </row>
    <row r="67" spans="1:13" ht="15.75" thickBot="1" x14ac:dyDescent="0.3">
      <c r="A67" s="6"/>
      <c r="B67" s="38"/>
      <c r="C67" s="62" t="s">
        <v>6</v>
      </c>
      <c r="D67" s="14" t="s">
        <v>45</v>
      </c>
      <c r="E67" s="14"/>
      <c r="F67" s="14"/>
      <c r="G67" s="185"/>
      <c r="H67" s="458">
        <f>+H66*H65</f>
        <v>8805.8585999999996</v>
      </c>
      <c r="I67" s="458"/>
      <c r="J67" s="182"/>
    </row>
    <row r="68" spans="1:13" ht="15.75" thickBot="1" x14ac:dyDescent="0.3">
      <c r="B68" s="38"/>
      <c r="C68" s="62" t="s">
        <v>32</v>
      </c>
      <c r="D68" s="14" t="s">
        <v>46</v>
      </c>
      <c r="E68" s="14"/>
      <c r="F68" s="14"/>
      <c r="G68" s="208"/>
      <c r="H68" s="459">
        <f>H61</f>
        <v>30</v>
      </c>
      <c r="I68" s="459"/>
      <c r="J68" s="209"/>
    </row>
    <row r="69" spans="1:13" ht="19.5" thickBot="1" x14ac:dyDescent="0.3">
      <c r="B69" s="212"/>
      <c r="C69" s="223" t="s">
        <v>6</v>
      </c>
      <c r="D69" s="341" t="s">
        <v>47</v>
      </c>
      <c r="E69" s="342"/>
      <c r="F69" s="343"/>
      <c r="G69" s="59"/>
      <c r="H69" s="489">
        <f>+H68*H67</f>
        <v>264175.75799999997</v>
      </c>
      <c r="I69" s="489"/>
      <c r="J69" s="490"/>
      <c r="M69" s="76" t="s">
        <v>382</v>
      </c>
    </row>
    <row r="70" spans="1:13" ht="15.75" x14ac:dyDescent="0.25">
      <c r="B70" s="46"/>
      <c r="C70" s="14"/>
      <c r="D70" s="36"/>
      <c r="E70" s="6"/>
      <c r="F70" s="14"/>
      <c r="G70" s="210"/>
      <c r="H70" s="211"/>
      <c r="I70" s="211"/>
      <c r="J70" s="213"/>
    </row>
    <row r="71" spans="1:13" ht="16.5" thickBot="1" x14ac:dyDescent="0.3">
      <c r="B71" s="36"/>
      <c r="C71" s="14"/>
      <c r="D71" s="36"/>
      <c r="E71" s="6"/>
      <c r="F71" s="14"/>
      <c r="G71" s="37"/>
      <c r="H71" s="214"/>
      <c r="I71" s="214"/>
      <c r="J71" s="214"/>
    </row>
    <row r="72" spans="1:13" ht="18.75" x14ac:dyDescent="0.25">
      <c r="A72" s="261" t="s">
        <v>48</v>
      </c>
      <c r="B72" s="8" t="s">
        <v>171</v>
      </c>
      <c r="C72" s="9"/>
      <c r="D72" s="46"/>
      <c r="E72" s="10"/>
      <c r="F72" s="9"/>
      <c r="G72" s="219"/>
      <c r="H72" s="213"/>
      <c r="I72" s="213"/>
      <c r="J72" s="220"/>
    </row>
    <row r="73" spans="1:13" x14ac:dyDescent="0.25">
      <c r="B73" s="38"/>
      <c r="C73" s="7" t="s">
        <v>40</v>
      </c>
      <c r="D73" s="6" t="s">
        <v>89</v>
      </c>
      <c r="E73" s="14"/>
      <c r="F73" s="14"/>
      <c r="G73" s="39"/>
      <c r="H73" s="198">
        <f>H66*H61</f>
        <v>0.73499999999999999</v>
      </c>
      <c r="I73" s="50"/>
      <c r="J73" s="57"/>
    </row>
    <row r="74" spans="1:13" x14ac:dyDescent="0.25">
      <c r="B74" s="38"/>
      <c r="C74" s="7" t="s">
        <v>40</v>
      </c>
      <c r="D74" s="6" t="s">
        <v>90</v>
      </c>
      <c r="E74" s="14"/>
      <c r="F74" s="14"/>
      <c r="G74" s="39"/>
      <c r="H74" s="198">
        <f>G26</f>
        <v>0.13</v>
      </c>
      <c r="I74" s="50"/>
      <c r="J74" s="57"/>
    </row>
    <row r="75" spans="1:13" ht="15.75" thickBot="1" x14ac:dyDescent="0.3">
      <c r="A75" s="14"/>
      <c r="B75" s="241"/>
      <c r="C75" s="240" t="s">
        <v>6</v>
      </c>
      <c r="D75" s="232" t="s">
        <v>91</v>
      </c>
      <c r="E75" s="228"/>
      <c r="F75" s="228"/>
      <c r="G75" s="215"/>
      <c r="H75" s="216">
        <f>H73+H74</f>
        <v>0.86499999999999999</v>
      </c>
      <c r="I75" s="217"/>
      <c r="J75" s="218"/>
    </row>
    <row r="77" spans="1:13" ht="15.75" thickBot="1" x14ac:dyDescent="0.3"/>
    <row r="78" spans="1:13" ht="18.75" x14ac:dyDescent="0.25">
      <c r="A78" s="261" t="s">
        <v>51</v>
      </c>
      <c r="B78" s="8" t="s">
        <v>49</v>
      </c>
      <c r="C78" s="9"/>
      <c r="D78" s="10"/>
      <c r="E78" s="10"/>
      <c r="F78" s="9"/>
      <c r="G78" s="191"/>
      <c r="H78" s="60"/>
      <c r="I78" s="60"/>
      <c r="J78" s="61"/>
    </row>
    <row r="79" spans="1:13" x14ac:dyDescent="0.25">
      <c r="A79" s="14"/>
      <c r="B79" s="222" t="s">
        <v>40</v>
      </c>
      <c r="D79" s="6" t="s">
        <v>47</v>
      </c>
      <c r="E79" s="6"/>
      <c r="F79" s="14"/>
      <c r="G79" s="221">
        <f>H73</f>
        <v>0.73499999999999999</v>
      </c>
      <c r="H79" s="462">
        <f>H69</f>
        <v>264175.75799999997</v>
      </c>
      <c r="I79" s="462"/>
      <c r="J79" s="63"/>
    </row>
    <row r="80" spans="1:13" x14ac:dyDescent="0.25">
      <c r="A80" s="14"/>
      <c r="B80" s="222" t="s">
        <v>40</v>
      </c>
      <c r="D80" s="6" t="s">
        <v>50</v>
      </c>
      <c r="E80" s="6"/>
      <c r="F80" s="14"/>
      <c r="G80" s="231">
        <f>H74</f>
        <v>0.13</v>
      </c>
      <c r="H80" s="463">
        <f>G27</f>
        <v>46724.964</v>
      </c>
      <c r="I80" s="463"/>
      <c r="J80" s="56"/>
    </row>
    <row r="81" spans="1:13" ht="16.5" thickBot="1" x14ac:dyDescent="0.3">
      <c r="B81" s="225" t="s">
        <v>6</v>
      </c>
      <c r="C81" s="226" t="s">
        <v>172</v>
      </c>
      <c r="D81" s="227"/>
      <c r="E81" s="228"/>
      <c r="F81" s="229"/>
      <c r="G81" s="230">
        <f>H75</f>
        <v>0.86499999999999999</v>
      </c>
      <c r="H81" s="464">
        <f>+H79+H80</f>
        <v>310900.72199999995</v>
      </c>
      <c r="I81" s="464"/>
      <c r="J81" s="465"/>
    </row>
    <row r="82" spans="1:13" ht="16.5" thickBot="1" x14ac:dyDescent="0.3">
      <c r="B82" s="36"/>
      <c r="C82" s="14"/>
      <c r="D82" s="6"/>
      <c r="E82" s="6"/>
      <c r="F82" s="14"/>
      <c r="G82" s="37"/>
      <c r="H82" s="64"/>
      <c r="I82" s="64"/>
      <c r="J82" s="64"/>
    </row>
    <row r="83" spans="1:13" ht="18.75" x14ac:dyDescent="0.25">
      <c r="A83" s="261" t="s">
        <v>55</v>
      </c>
      <c r="B83" s="8" t="s">
        <v>336</v>
      </c>
      <c r="C83" s="9"/>
      <c r="D83" s="9"/>
      <c r="E83" s="9"/>
      <c r="F83" s="9"/>
      <c r="G83" s="65"/>
      <c r="H83" s="65"/>
      <c r="I83" s="65"/>
      <c r="J83" s="66"/>
      <c r="M83" s="58" t="s">
        <v>380</v>
      </c>
    </row>
    <row r="84" spans="1:13" x14ac:dyDescent="0.25">
      <c r="A84" s="14"/>
      <c r="B84" s="67"/>
      <c r="C84" s="14"/>
      <c r="D84" s="14" t="s">
        <v>52</v>
      </c>
      <c r="E84" s="14"/>
      <c r="F84" s="14"/>
      <c r="G84" s="68"/>
      <c r="H84" s="431">
        <f>+H81</f>
        <v>310900.72199999995</v>
      </c>
      <c r="I84" s="431"/>
      <c r="J84" s="69"/>
      <c r="M84" s="58" t="s">
        <v>381</v>
      </c>
    </row>
    <row r="85" spans="1:13" ht="16.5" thickBot="1" x14ac:dyDescent="0.3">
      <c r="A85" s="14"/>
      <c r="B85" s="38"/>
      <c r="C85" s="14"/>
      <c r="D85" s="14" t="s">
        <v>97</v>
      </c>
      <c r="E85" s="14"/>
      <c r="F85" s="14"/>
      <c r="G85" s="70"/>
      <c r="H85" s="452">
        <v>0.11</v>
      </c>
      <c r="I85" s="453"/>
      <c r="J85" s="71"/>
      <c r="K85" s="36"/>
    </row>
    <row r="86" spans="1:13" ht="16.5" thickBot="1" x14ac:dyDescent="0.3">
      <c r="B86" s="43"/>
      <c r="C86" s="28"/>
      <c r="D86" s="338" t="s">
        <v>54</v>
      </c>
      <c r="E86" s="342"/>
      <c r="F86" s="344"/>
      <c r="G86" s="72"/>
      <c r="H86" s="467">
        <f>+H85*H84</f>
        <v>34199.079419999995</v>
      </c>
      <c r="I86" s="467"/>
      <c r="J86" s="73"/>
      <c r="K86" s="36"/>
      <c r="M86" s="6" t="s">
        <v>334</v>
      </c>
    </row>
    <row r="87" spans="1:13" ht="15.75" thickBot="1" x14ac:dyDescent="0.3">
      <c r="B87" s="14"/>
      <c r="C87" s="14"/>
      <c r="D87" s="6"/>
      <c r="E87" s="6"/>
      <c r="F87" s="74"/>
      <c r="G87" s="75"/>
      <c r="H87" s="75"/>
      <c r="I87" s="75"/>
      <c r="J87" s="75"/>
    </row>
    <row r="88" spans="1:13" ht="18.75" x14ac:dyDescent="0.25">
      <c r="A88" s="262" t="s">
        <v>56</v>
      </c>
      <c r="B88" s="8" t="s">
        <v>335</v>
      </c>
      <c r="C88" s="9"/>
      <c r="D88" s="9"/>
      <c r="E88" s="9"/>
      <c r="F88" s="9"/>
      <c r="G88" s="65"/>
      <c r="H88" s="65"/>
      <c r="I88" s="65"/>
      <c r="J88" s="66"/>
    </row>
    <row r="89" spans="1:13" x14ac:dyDescent="0.25">
      <c r="B89" s="67"/>
      <c r="C89" s="14"/>
      <c r="D89" s="14" t="s">
        <v>52</v>
      </c>
      <c r="E89" s="14"/>
      <c r="F89" s="14"/>
      <c r="G89" s="68"/>
      <c r="H89" s="431">
        <f>+H84</f>
        <v>310900.72199999995</v>
      </c>
      <c r="I89" s="431"/>
      <c r="J89" s="69"/>
    </row>
    <row r="90" spans="1:13" ht="15.75" thickBot="1" x14ac:dyDescent="0.3">
      <c r="B90" s="38"/>
      <c r="C90" s="14"/>
      <c r="D90" s="14" t="s">
        <v>53</v>
      </c>
      <c r="E90" s="14"/>
      <c r="F90" s="14"/>
      <c r="G90" s="70"/>
      <c r="H90" s="468">
        <f>+H86</f>
        <v>34199.079419999995</v>
      </c>
      <c r="I90" s="468"/>
      <c r="J90" s="71"/>
    </row>
    <row r="91" spans="1:13" ht="15.75" thickBot="1" x14ac:dyDescent="0.3">
      <c r="B91" s="43"/>
      <c r="C91" s="28"/>
      <c r="D91" s="338" t="s">
        <v>54</v>
      </c>
      <c r="E91" s="342"/>
      <c r="F91" s="344"/>
      <c r="G91" s="467">
        <f>+H90+H89</f>
        <v>345099.80141999992</v>
      </c>
      <c r="H91" s="467"/>
      <c r="I91" s="467"/>
      <c r="J91" s="469"/>
    </row>
    <row r="92" spans="1:13" ht="15.75" thickBot="1" x14ac:dyDescent="0.3">
      <c r="A92" s="14"/>
      <c r="B92" s="14"/>
      <c r="C92" s="14"/>
      <c r="D92" s="6"/>
      <c r="E92" s="6"/>
      <c r="F92" s="74"/>
      <c r="G92" s="75"/>
      <c r="H92" s="75"/>
      <c r="I92" s="75"/>
      <c r="J92" s="75"/>
    </row>
    <row r="93" spans="1:13" ht="18.75" x14ac:dyDescent="0.25">
      <c r="A93" s="261" t="s">
        <v>60</v>
      </c>
      <c r="B93" s="77" t="s">
        <v>382</v>
      </c>
      <c r="C93" s="10"/>
      <c r="D93" s="10"/>
      <c r="E93" s="10"/>
      <c r="F93" s="10"/>
      <c r="G93" s="78"/>
      <c r="H93" s="78"/>
      <c r="I93" s="65"/>
      <c r="J93" s="66"/>
    </row>
    <row r="94" spans="1:13" x14ac:dyDescent="0.25">
      <c r="B94" s="38"/>
      <c r="C94" s="6"/>
      <c r="D94" s="14" t="s">
        <v>57</v>
      </c>
      <c r="E94" s="14"/>
      <c r="F94" s="14"/>
      <c r="G94" s="48"/>
      <c r="H94" s="470">
        <f>+G91</f>
        <v>345099.80141999992</v>
      </c>
      <c r="I94" s="470"/>
      <c r="J94" s="80"/>
    </row>
    <row r="95" spans="1:13" ht="15.75" thickBot="1" x14ac:dyDescent="0.3">
      <c r="B95" s="81"/>
      <c r="C95" s="62" t="s">
        <v>32</v>
      </c>
      <c r="D95" s="345" t="s">
        <v>58</v>
      </c>
      <c r="E95" s="346"/>
      <c r="F95" s="347"/>
      <c r="G95" s="471">
        <v>0.75</v>
      </c>
      <c r="H95" s="472"/>
      <c r="I95" s="472"/>
      <c r="J95" s="473"/>
    </row>
    <row r="96" spans="1:13" ht="16.5" thickBot="1" x14ac:dyDescent="0.3">
      <c r="B96" s="43"/>
      <c r="C96" s="28"/>
      <c r="D96" s="348" t="s">
        <v>59</v>
      </c>
      <c r="E96" s="339"/>
      <c r="F96" s="349"/>
      <c r="G96" s="59"/>
      <c r="H96" s="474">
        <f>+G95*H94</f>
        <v>258824.85106499994</v>
      </c>
      <c r="I96" s="474"/>
      <c r="J96" s="475"/>
    </row>
    <row r="97" spans="1:10" x14ac:dyDescent="0.25">
      <c r="B97" s="6"/>
      <c r="C97" s="14"/>
      <c r="D97" s="6"/>
      <c r="E97" s="6"/>
      <c r="F97" s="74"/>
      <c r="G97" s="476"/>
      <c r="H97" s="476"/>
      <c r="I97" s="476"/>
      <c r="J97" s="476"/>
    </row>
    <row r="98" spans="1:10" ht="15.75" thickBot="1" x14ac:dyDescent="0.3">
      <c r="A98" s="90"/>
      <c r="B98" s="14"/>
      <c r="C98" s="14"/>
      <c r="D98" s="14"/>
      <c r="E98" s="14"/>
      <c r="F98" s="14"/>
      <c r="G98" s="48"/>
      <c r="H98" s="48"/>
      <c r="I98" s="48"/>
      <c r="J98" s="48"/>
    </row>
    <row r="99" spans="1:10" ht="18.75" x14ac:dyDescent="0.25">
      <c r="A99" s="261" t="s">
        <v>66</v>
      </c>
      <c r="B99" s="82" t="s">
        <v>334</v>
      </c>
      <c r="C99" s="9"/>
      <c r="D99" s="9"/>
      <c r="E99" s="9"/>
      <c r="F99" s="9"/>
      <c r="G99" s="192"/>
      <c r="H99" s="33"/>
      <c r="I99" s="11"/>
      <c r="J99" s="66"/>
    </row>
    <row r="100" spans="1:10" x14ac:dyDescent="0.25">
      <c r="B100" s="138" t="s">
        <v>40</v>
      </c>
      <c r="C100" s="140">
        <v>0.15</v>
      </c>
      <c r="D100" s="83" t="s">
        <v>61</v>
      </c>
      <c r="E100" s="14"/>
      <c r="F100" s="14"/>
      <c r="G100" s="193"/>
      <c r="H100" s="358">
        <v>0.15</v>
      </c>
      <c r="I100" s="135">
        <f>H96*H100</f>
        <v>38823.727659749988</v>
      </c>
      <c r="J100" s="84"/>
    </row>
    <row r="101" spans="1:10" x14ac:dyDescent="0.25">
      <c r="B101" s="81" t="s">
        <v>40</v>
      </c>
      <c r="C101" s="140">
        <v>0.1</v>
      </c>
      <c r="D101" s="15" t="s">
        <v>62</v>
      </c>
      <c r="E101" s="14"/>
      <c r="F101" s="14"/>
      <c r="G101" s="190"/>
      <c r="H101" s="358">
        <v>0</v>
      </c>
      <c r="I101" s="135">
        <f>H96*H101</f>
        <v>0</v>
      </c>
      <c r="J101" s="85"/>
    </row>
    <row r="102" spans="1:10" x14ac:dyDescent="0.25">
      <c r="B102" s="81" t="s">
        <v>40</v>
      </c>
      <c r="C102" s="140">
        <v>0.1</v>
      </c>
      <c r="D102" s="15" t="s">
        <v>63</v>
      </c>
      <c r="E102" s="6"/>
      <c r="F102" s="14"/>
      <c r="G102" s="190"/>
      <c r="H102" s="358">
        <v>0</v>
      </c>
      <c r="I102" s="135">
        <f>H96*H102</f>
        <v>0</v>
      </c>
      <c r="J102" s="69"/>
    </row>
    <row r="103" spans="1:10" ht="15.75" thickBot="1" x14ac:dyDescent="0.3">
      <c r="B103" s="81" t="s">
        <v>40</v>
      </c>
      <c r="C103" s="140">
        <v>0.15</v>
      </c>
      <c r="D103" s="15" t="s">
        <v>64</v>
      </c>
      <c r="E103" s="14"/>
      <c r="F103" s="14"/>
      <c r="G103" s="194"/>
      <c r="H103" s="358">
        <v>0</v>
      </c>
      <c r="I103" s="139">
        <f>H96*H103</f>
        <v>0</v>
      </c>
      <c r="J103" s="3"/>
    </row>
    <row r="104" spans="1:10" ht="16.5" thickBot="1" x14ac:dyDescent="0.3">
      <c r="B104" s="43"/>
      <c r="C104" s="350" t="s">
        <v>96</v>
      </c>
      <c r="D104" s="351" t="s">
        <v>65</v>
      </c>
      <c r="E104" s="339"/>
      <c r="F104" s="340"/>
      <c r="G104" s="195"/>
      <c r="H104" s="477">
        <f>+I100+I101+I102+I103</f>
        <v>38823.727659749988</v>
      </c>
      <c r="I104" s="478"/>
      <c r="J104" s="86"/>
    </row>
    <row r="105" spans="1:10" ht="15.75" thickBot="1" x14ac:dyDescent="0.3">
      <c r="B105" s="14"/>
      <c r="C105" s="14"/>
      <c r="D105" s="14"/>
      <c r="E105" s="14"/>
      <c r="F105" s="14"/>
      <c r="G105" s="48"/>
      <c r="H105" s="48"/>
      <c r="I105" s="48"/>
      <c r="J105" s="48"/>
    </row>
    <row r="106" spans="1:10" ht="18.75" x14ac:dyDescent="0.25">
      <c r="A106" s="261" t="s">
        <v>71</v>
      </c>
      <c r="B106" s="383" t="s">
        <v>67</v>
      </c>
      <c r="C106" s="384"/>
      <c r="D106" s="384"/>
      <c r="E106" s="384"/>
      <c r="F106" s="384"/>
      <c r="G106" s="192"/>
      <c r="H106" s="65"/>
      <c r="I106" s="65"/>
      <c r="J106" s="66"/>
    </row>
    <row r="107" spans="1:10" ht="15.75" x14ac:dyDescent="0.25">
      <c r="B107" s="87"/>
      <c r="C107" s="79" t="s">
        <v>40</v>
      </c>
      <c r="D107" s="88" t="s">
        <v>68</v>
      </c>
      <c r="E107" s="14"/>
      <c r="F107" s="14"/>
      <c r="G107" s="190"/>
      <c r="H107" s="431">
        <f>+H96</f>
        <v>258824.85106499994</v>
      </c>
      <c r="I107" s="431"/>
      <c r="J107" s="69"/>
    </row>
    <row r="108" spans="1:10" ht="15.75" thickBot="1" x14ac:dyDescent="0.3">
      <c r="B108" s="38"/>
      <c r="C108" s="79" t="s">
        <v>40</v>
      </c>
      <c r="D108" s="6" t="s">
        <v>69</v>
      </c>
      <c r="E108" s="6"/>
      <c r="F108" s="14"/>
      <c r="G108" s="196"/>
      <c r="H108" s="479">
        <f>+H104</f>
        <v>38823.727659749988</v>
      </c>
      <c r="I108" s="453"/>
      <c r="J108" s="71"/>
    </row>
    <row r="109" spans="1:10" ht="21.75" thickBot="1" x14ac:dyDescent="0.3">
      <c r="B109" s="43"/>
      <c r="C109" s="338" t="s">
        <v>70</v>
      </c>
      <c r="D109" s="342"/>
      <c r="E109" s="342"/>
      <c r="F109" s="352"/>
      <c r="G109" s="381"/>
      <c r="H109" s="466">
        <f>+H108+H107</f>
        <v>297648.57872474991</v>
      </c>
      <c r="I109" s="466"/>
      <c r="J109" s="382"/>
    </row>
    <row r="110" spans="1:10" ht="15.75" thickBot="1" x14ac:dyDescent="0.3">
      <c r="B110" s="14"/>
      <c r="C110" s="14"/>
      <c r="D110" s="14"/>
      <c r="E110" s="14"/>
      <c r="F110" s="14"/>
      <c r="G110" s="48"/>
      <c r="H110" s="481"/>
      <c r="I110" s="481"/>
      <c r="J110" s="48"/>
    </row>
    <row r="111" spans="1:10" ht="18.75" x14ac:dyDescent="0.3">
      <c r="A111" s="263" t="s">
        <v>175</v>
      </c>
      <c r="B111" s="383" t="s">
        <v>72</v>
      </c>
      <c r="C111" s="384"/>
      <c r="D111" s="384"/>
      <c r="E111" s="384"/>
      <c r="F111" s="384"/>
      <c r="G111" s="192"/>
      <c r="H111" s="65"/>
      <c r="I111" s="65"/>
      <c r="J111" s="66"/>
    </row>
    <row r="112" spans="1:10" ht="15.75" x14ac:dyDescent="0.25">
      <c r="B112" s="87"/>
      <c r="C112" s="7" t="s">
        <v>6</v>
      </c>
      <c r="D112" s="88" t="s">
        <v>73</v>
      </c>
      <c r="E112" s="14"/>
      <c r="F112" s="14"/>
      <c r="G112" s="190"/>
      <c r="H112" s="431">
        <f>+H109</f>
        <v>297648.57872474991</v>
      </c>
      <c r="I112" s="431"/>
      <c r="J112" s="69"/>
    </row>
    <row r="113" spans="1:13" ht="15.75" thickBot="1" x14ac:dyDescent="0.3">
      <c r="B113" s="38"/>
      <c r="C113" s="62" t="s">
        <v>8</v>
      </c>
      <c r="D113" s="6" t="s">
        <v>74</v>
      </c>
      <c r="E113" s="6"/>
      <c r="F113" s="14"/>
      <c r="G113" s="196"/>
      <c r="H113" s="453">
        <v>12</v>
      </c>
      <c r="I113" s="453"/>
      <c r="J113" s="71"/>
    </row>
    <row r="114" spans="1:13" ht="21.75" thickBot="1" x14ac:dyDescent="0.3">
      <c r="B114" s="43"/>
      <c r="C114" s="338" t="s">
        <v>70</v>
      </c>
      <c r="D114" s="342"/>
      <c r="E114" s="342"/>
      <c r="F114" s="352"/>
      <c r="G114" s="381"/>
      <c r="H114" s="466">
        <f>+H112/H113</f>
        <v>24804.048227062493</v>
      </c>
      <c r="I114" s="466"/>
      <c r="J114" s="382"/>
    </row>
    <row r="115" spans="1:13" ht="19.5" thickBot="1" x14ac:dyDescent="0.3">
      <c r="B115" s="5"/>
      <c r="C115" s="36"/>
      <c r="D115" s="36"/>
      <c r="E115" s="36"/>
      <c r="F115" s="36"/>
      <c r="G115" s="36"/>
      <c r="H115" s="36"/>
      <c r="I115" s="91"/>
      <c r="J115" s="36"/>
      <c r="L115" t="s">
        <v>26</v>
      </c>
    </row>
    <row r="116" spans="1:13" ht="18.75" x14ac:dyDescent="0.3">
      <c r="A116" s="263">
        <v>15</v>
      </c>
      <c r="B116" s="8" t="s">
        <v>338</v>
      </c>
      <c r="C116" s="9"/>
      <c r="D116" s="9"/>
      <c r="E116" s="9"/>
      <c r="F116" s="9"/>
      <c r="G116" s="65"/>
      <c r="H116" s="65"/>
      <c r="I116" s="65"/>
      <c r="J116" s="66"/>
    </row>
    <row r="117" spans="1:13" ht="18.75" x14ac:dyDescent="0.3">
      <c r="A117" s="263"/>
      <c r="B117" s="26"/>
      <c r="C117" s="14" t="s">
        <v>201</v>
      </c>
      <c r="D117" s="14"/>
      <c r="E117" s="14"/>
      <c r="F117" s="14"/>
      <c r="G117" s="48"/>
      <c r="H117" s="48"/>
      <c r="I117" s="48"/>
      <c r="J117" s="80"/>
    </row>
    <row r="118" spans="1:13" ht="18.75" x14ac:dyDescent="0.25">
      <c r="B118" s="26"/>
      <c r="C118" s="14" t="s">
        <v>198</v>
      </c>
      <c r="D118" s="14"/>
      <c r="E118" s="14"/>
      <c r="F118" s="14"/>
      <c r="G118" s="48"/>
      <c r="H118" s="48"/>
      <c r="I118" s="48"/>
      <c r="J118" s="80"/>
    </row>
    <row r="119" spans="1:13" ht="18.75" x14ac:dyDescent="0.25">
      <c r="B119" s="26"/>
      <c r="C119" s="330" t="s">
        <v>202</v>
      </c>
      <c r="D119" s="14"/>
      <c r="E119" s="14"/>
      <c r="F119" s="14"/>
      <c r="G119" s="48"/>
      <c r="H119" s="48"/>
      <c r="I119" s="48"/>
      <c r="J119" s="80"/>
      <c r="L119" t="s">
        <v>26</v>
      </c>
      <c r="M119" s="5" t="s">
        <v>338</v>
      </c>
    </row>
    <row r="120" spans="1:13" ht="18.75" x14ac:dyDescent="0.25">
      <c r="B120" s="26"/>
      <c r="C120" s="14" t="s">
        <v>199</v>
      </c>
      <c r="D120" s="14"/>
      <c r="E120" s="14"/>
      <c r="F120" s="14"/>
      <c r="G120" s="279"/>
      <c r="H120" s="48"/>
      <c r="I120" s="48"/>
      <c r="J120" s="80"/>
      <c r="M120" t="s">
        <v>339</v>
      </c>
    </row>
    <row r="121" spans="1:13" ht="15.75" x14ac:dyDescent="0.25">
      <c r="B121" s="87"/>
      <c r="C121" s="7" t="s">
        <v>6</v>
      </c>
      <c r="D121" s="277" t="s">
        <v>197</v>
      </c>
      <c r="E121" s="15"/>
      <c r="F121" s="15"/>
      <c r="G121" s="190"/>
      <c r="H121" s="431">
        <f>H14</f>
        <v>984.72</v>
      </c>
      <c r="I121" s="431"/>
      <c r="J121" s="69"/>
      <c r="M121" t="s">
        <v>340</v>
      </c>
    </row>
    <row r="122" spans="1:13" ht="15.75" x14ac:dyDescent="0.25">
      <c r="B122" s="87"/>
      <c r="C122" s="62" t="s">
        <v>32</v>
      </c>
      <c r="D122" t="s">
        <v>196</v>
      </c>
      <c r="G122" s="278"/>
      <c r="H122" s="482">
        <f>H121*365</f>
        <v>359422.8</v>
      </c>
      <c r="I122" s="482"/>
      <c r="J122" s="3"/>
      <c r="M122" t="s">
        <v>341</v>
      </c>
    </row>
    <row r="123" spans="1:13" ht="16.5" thickBot="1" x14ac:dyDescent="0.3">
      <c r="B123" s="87"/>
      <c r="C123" s="62" t="s">
        <v>8</v>
      </c>
      <c r="D123" s="276" t="s">
        <v>195</v>
      </c>
      <c r="E123" s="15"/>
      <c r="F123" s="303"/>
      <c r="G123" s="196"/>
      <c r="H123" s="431">
        <f>H122/12</f>
        <v>29951.899999999998</v>
      </c>
      <c r="I123" s="480"/>
      <c r="J123" s="71"/>
      <c r="M123" t="s">
        <v>342</v>
      </c>
    </row>
    <row r="124" spans="1:13" ht="18" thickBot="1" x14ac:dyDescent="0.3">
      <c r="B124" s="43"/>
      <c r="C124" s="353" t="s">
        <v>194</v>
      </c>
      <c r="D124" s="342"/>
      <c r="E124" s="342"/>
      <c r="F124" s="352"/>
      <c r="G124" s="197"/>
      <c r="H124" s="483">
        <f>H123</f>
        <v>29951.899999999998</v>
      </c>
      <c r="I124" s="483"/>
      <c r="J124" s="89"/>
    </row>
    <row r="125" spans="1:13" ht="15.75" thickBot="1" x14ac:dyDescent="0.3"/>
    <row r="126" spans="1:13" ht="18.75" x14ac:dyDescent="0.3">
      <c r="A126" s="263">
        <v>16</v>
      </c>
      <c r="B126" s="8" t="s">
        <v>384</v>
      </c>
      <c r="C126" s="9"/>
      <c r="D126" s="9"/>
      <c r="E126" s="9"/>
      <c r="F126" s="9"/>
      <c r="G126" s="65"/>
      <c r="H126" s="65"/>
      <c r="I126" s="65"/>
      <c r="J126" s="66"/>
    </row>
    <row r="127" spans="1:13" ht="18.75" x14ac:dyDescent="0.25">
      <c r="B127" s="26"/>
      <c r="C127" t="s">
        <v>343</v>
      </c>
      <c r="D127" s="14"/>
      <c r="E127" s="14"/>
      <c r="F127" s="14"/>
      <c r="G127" s="48"/>
      <c r="H127" s="48"/>
      <c r="I127" s="48"/>
      <c r="J127" s="80"/>
    </row>
    <row r="128" spans="1:13" ht="19.5" thickBot="1" x14ac:dyDescent="0.3">
      <c r="B128" s="26"/>
      <c r="C128" t="s">
        <v>386</v>
      </c>
      <c r="D128" s="14"/>
      <c r="E128" s="14"/>
      <c r="F128" s="14"/>
      <c r="G128" s="48"/>
      <c r="H128" s="48"/>
      <c r="I128" s="48"/>
      <c r="J128" s="80"/>
    </row>
    <row r="129" spans="1:13" ht="18.75" x14ac:dyDescent="0.25">
      <c r="B129" s="26"/>
      <c r="C129" s="280" t="s">
        <v>6</v>
      </c>
      <c r="D129" s="281" t="s">
        <v>357</v>
      </c>
      <c r="E129" s="203"/>
      <c r="F129" s="203"/>
      <c r="G129" s="283"/>
      <c r="H129" s="484">
        <v>315.04000000000002</v>
      </c>
      <c r="I129" s="484"/>
      <c r="J129" s="284"/>
    </row>
    <row r="130" spans="1:13" ht="15.75" x14ac:dyDescent="0.25">
      <c r="B130" s="87"/>
      <c r="C130" s="62" t="s">
        <v>32</v>
      </c>
      <c r="D130" s="58" t="s">
        <v>387</v>
      </c>
      <c r="G130" s="278"/>
      <c r="H130" s="485">
        <f>H129*365</f>
        <v>114989.6</v>
      </c>
      <c r="I130" s="486"/>
      <c r="J130" s="3"/>
    </row>
    <row r="131" spans="1:13" ht="15.75" x14ac:dyDescent="0.25">
      <c r="B131" s="87"/>
      <c r="C131" s="62" t="s">
        <v>32</v>
      </c>
      <c r="D131" s="276" t="s">
        <v>208</v>
      </c>
      <c r="G131" s="278"/>
      <c r="H131" s="482">
        <f>H130*1.11</f>
        <v>127638.45600000002</v>
      </c>
      <c r="I131" s="482"/>
      <c r="J131" s="3"/>
    </row>
    <row r="132" spans="1:13" ht="15.75" x14ac:dyDescent="0.25">
      <c r="B132" s="87"/>
      <c r="C132" s="62" t="s">
        <v>8</v>
      </c>
      <c r="D132" s="58" t="s">
        <v>388</v>
      </c>
      <c r="E132" s="15"/>
      <c r="F132" s="15"/>
      <c r="G132" s="196"/>
      <c r="H132" s="431">
        <f>H131/12</f>
        <v>10636.538000000002</v>
      </c>
      <c r="I132" s="480"/>
      <c r="J132" s="71"/>
    </row>
    <row r="133" spans="1:13" ht="15.75" thickBot="1" x14ac:dyDescent="0.3">
      <c r="B133" s="38"/>
      <c r="C133" s="62"/>
      <c r="D133" s="6"/>
      <c r="E133" s="6"/>
      <c r="F133" s="282"/>
      <c r="G133" s="196"/>
      <c r="H133" s="479"/>
      <c r="I133" s="453"/>
      <c r="J133" s="71"/>
    </row>
    <row r="134" spans="1:13" ht="21.75" thickBot="1" x14ac:dyDescent="0.3">
      <c r="B134" s="43"/>
      <c r="C134" s="354" t="s">
        <v>200</v>
      </c>
      <c r="D134" s="342"/>
      <c r="E134" s="342"/>
      <c r="F134" s="352"/>
      <c r="G134" s="197"/>
      <c r="H134" s="487">
        <f>H132</f>
        <v>10636.538000000002</v>
      </c>
      <c r="I134" s="487"/>
      <c r="J134" s="89"/>
    </row>
    <row r="135" spans="1:13" ht="15.75" thickBot="1" x14ac:dyDescent="0.3"/>
    <row r="136" spans="1:13" ht="18.75" x14ac:dyDescent="0.3">
      <c r="A136" s="263">
        <v>17</v>
      </c>
      <c r="B136" s="383" t="s">
        <v>203</v>
      </c>
      <c r="C136" s="384"/>
      <c r="D136" s="384"/>
      <c r="E136" s="384"/>
      <c r="F136" s="384"/>
      <c r="G136" s="65"/>
      <c r="H136" s="65"/>
      <c r="I136" s="65"/>
      <c r="J136" s="66"/>
    </row>
    <row r="137" spans="1:13" ht="18.75" x14ac:dyDescent="0.25">
      <c r="B137" s="26"/>
      <c r="C137" s="14" t="s">
        <v>204</v>
      </c>
      <c r="D137" s="14"/>
      <c r="E137" s="14"/>
      <c r="F137" s="14"/>
      <c r="G137" s="48"/>
      <c r="H137" s="48"/>
      <c r="I137" s="48"/>
      <c r="J137" s="80"/>
    </row>
    <row r="138" spans="1:13" ht="18.75" x14ac:dyDescent="0.25">
      <c r="B138" s="26"/>
      <c r="C138" s="14" t="s">
        <v>205</v>
      </c>
      <c r="D138" s="14"/>
      <c r="E138" s="14"/>
      <c r="F138" s="14"/>
      <c r="G138" s="48"/>
      <c r="H138" s="48"/>
      <c r="I138" s="48"/>
      <c r="J138" s="80"/>
    </row>
    <row r="139" spans="1:13" ht="19.5" thickBot="1" x14ac:dyDescent="0.3">
      <c r="B139" s="26"/>
      <c r="C139" s="14" t="s">
        <v>360</v>
      </c>
      <c r="D139" s="14"/>
      <c r="E139" s="14"/>
      <c r="F139" s="14"/>
      <c r="G139" s="48"/>
      <c r="H139" s="48"/>
      <c r="I139" s="48"/>
      <c r="J139" s="80"/>
    </row>
    <row r="140" spans="1:13" ht="15.75" x14ac:dyDescent="0.25">
      <c r="B140" s="87"/>
      <c r="C140" s="79" t="s">
        <v>6</v>
      </c>
      <c r="D140" s="325" t="s">
        <v>98</v>
      </c>
      <c r="E140" s="15"/>
      <c r="F140" s="15"/>
      <c r="G140" s="290"/>
      <c r="H140" s="488">
        <f>H96</f>
        <v>258824.85106499994</v>
      </c>
      <c r="I140" s="488"/>
      <c r="J140" s="291"/>
    </row>
    <row r="141" spans="1:13" ht="15.75" x14ac:dyDescent="0.25">
      <c r="B141" s="87"/>
      <c r="C141" s="62" t="s">
        <v>8</v>
      </c>
      <c r="D141" t="s">
        <v>206</v>
      </c>
      <c r="G141" s="278"/>
      <c r="H141" s="482">
        <f>H140/12</f>
        <v>21568.737588749995</v>
      </c>
      <c r="I141" s="482"/>
      <c r="J141" s="3"/>
    </row>
    <row r="142" spans="1:13" ht="15.75" x14ac:dyDescent="0.25">
      <c r="B142" s="87"/>
      <c r="C142" s="62"/>
      <c r="D142" s="276"/>
      <c r="E142" s="15"/>
      <c r="F142" s="15"/>
      <c r="G142" s="196"/>
      <c r="H142" s="431"/>
      <c r="I142" s="480"/>
      <c r="J142" s="71"/>
    </row>
    <row r="143" spans="1:13" ht="19.5" thickBot="1" x14ac:dyDescent="0.35">
      <c r="B143" s="38"/>
      <c r="C143" s="62"/>
      <c r="D143" s="6"/>
      <c r="E143" s="6"/>
      <c r="F143" s="282"/>
      <c r="G143" s="196"/>
      <c r="H143" s="479"/>
      <c r="I143" s="453"/>
      <c r="J143" s="71"/>
      <c r="M143" s="167" t="s">
        <v>344</v>
      </c>
    </row>
    <row r="144" spans="1:13" ht="21.75" thickBot="1" x14ac:dyDescent="0.3">
      <c r="B144" s="43"/>
      <c r="C144" s="354" t="s">
        <v>203</v>
      </c>
      <c r="D144" s="342"/>
      <c r="E144" s="342"/>
      <c r="F144" s="352"/>
      <c r="G144" s="381"/>
      <c r="H144" s="466">
        <f>H141</f>
        <v>21568.737588749995</v>
      </c>
      <c r="I144" s="466"/>
      <c r="J144" s="382"/>
    </row>
  </sheetData>
  <sheetProtection algorithmName="SHA-512" hashValue="suoLAjWGjeGfsIj81Xk6I7KRBBnFCF1x/cEiZftw5QW3XFK117TOuPDNMmiroDi2tU6uFad4rUiclX4IYEPDXA==" saltValue="UFbgoqfhvG7tY9WYO0jO6A==" spinCount="100000" sheet="1" selectLockedCells="1"/>
  <mergeCells count="67">
    <mergeCell ref="H33:I33"/>
    <mergeCell ref="H14:I14"/>
    <mergeCell ref="H15:I15"/>
    <mergeCell ref="G16:J16"/>
    <mergeCell ref="H23:I23"/>
    <mergeCell ref="H24:I24"/>
    <mergeCell ref="G25:I25"/>
    <mergeCell ref="G26:J26"/>
    <mergeCell ref="G27:J27"/>
    <mergeCell ref="H30:I30"/>
    <mergeCell ref="H31:I31"/>
    <mergeCell ref="H32:I32"/>
    <mergeCell ref="H60:I60"/>
    <mergeCell ref="H34:I34"/>
    <mergeCell ref="H35:I35"/>
    <mergeCell ref="H36:I36"/>
    <mergeCell ref="G40:J40"/>
    <mergeCell ref="H43:I43"/>
    <mergeCell ref="H44:I44"/>
    <mergeCell ref="H47:I47"/>
    <mergeCell ref="H48:I48"/>
    <mergeCell ref="H49:I49"/>
    <mergeCell ref="G56:J56"/>
    <mergeCell ref="H59:I59"/>
    <mergeCell ref="H85:I85"/>
    <mergeCell ref="H61:I61"/>
    <mergeCell ref="G62:J62"/>
    <mergeCell ref="H65:I65"/>
    <mergeCell ref="H66:I66"/>
    <mergeCell ref="H67:I67"/>
    <mergeCell ref="H68:I68"/>
    <mergeCell ref="H69:J69"/>
    <mergeCell ref="H79:I79"/>
    <mergeCell ref="H80:I80"/>
    <mergeCell ref="H81:J81"/>
    <mergeCell ref="H84:I84"/>
    <mergeCell ref="H109:I109"/>
    <mergeCell ref="H86:I86"/>
    <mergeCell ref="H89:I89"/>
    <mergeCell ref="H90:I90"/>
    <mergeCell ref="G91:J91"/>
    <mergeCell ref="H94:I94"/>
    <mergeCell ref="G95:J95"/>
    <mergeCell ref="H96:J96"/>
    <mergeCell ref="G97:J97"/>
    <mergeCell ref="H104:I104"/>
    <mergeCell ref="H107:I107"/>
    <mergeCell ref="H108:I108"/>
    <mergeCell ref="H132:I132"/>
    <mergeCell ref="H110:I110"/>
    <mergeCell ref="H112:I112"/>
    <mergeCell ref="H113:I113"/>
    <mergeCell ref="H114:I114"/>
    <mergeCell ref="H121:I121"/>
    <mergeCell ref="H122:I122"/>
    <mergeCell ref="H123:I123"/>
    <mergeCell ref="H124:I124"/>
    <mergeCell ref="H129:I129"/>
    <mergeCell ref="H130:I130"/>
    <mergeCell ref="H131:I131"/>
    <mergeCell ref="H144:I144"/>
    <mergeCell ref="H133:I133"/>
    <mergeCell ref="H134:I134"/>
    <mergeCell ref="H140:I140"/>
    <mergeCell ref="H141:I141"/>
    <mergeCell ref="H142:I142"/>
    <mergeCell ref="H143:I1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INICIALES</vt:lpstr>
      <vt:lpstr>FACTORES PARA PENSIÓN</vt:lpstr>
      <vt:lpstr>DESCARGA SEMANAS</vt:lpstr>
      <vt:lpstr>NÚMERO SEGURO</vt:lpstr>
      <vt:lpstr>SABER SI LA PERSONA ES LEY 73 </vt:lpstr>
      <vt:lpstr>CONSERVACIÓN DE DERECHOS</vt:lpstr>
      <vt:lpstr>SALARIO MÍNIMO</vt:lpstr>
      <vt:lpstr>SALARIO MÍNIMO 2026</vt:lpstr>
      <vt:lpstr>SALARIO PROMEDIO ÚLTIMOS 5 AÑOS</vt:lpstr>
      <vt:lpstr>CÁLCULO PENSION 73  MODO IMSS</vt:lpstr>
      <vt:lpstr>CÁLCULO PENSION 73</vt:lpstr>
      <vt:lpstr>M40</vt:lpstr>
      <vt:lpstr>M40 2026</vt:lpstr>
      <vt:lpstr>M40 SALARIO PROMEDIO ÚLTIMOS</vt:lpstr>
      <vt:lpstr>CÁLCULO PENSION 73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M40 ONLINE</dc:creator>
  <cp:lastModifiedBy>IVAN ALMANZA</cp:lastModifiedBy>
  <dcterms:created xsi:type="dcterms:W3CDTF">2025-09-03T02:16:10Z</dcterms:created>
  <dcterms:modified xsi:type="dcterms:W3CDTF">2026-04-24T06:12:28Z</dcterms:modified>
</cp:coreProperties>
</file>