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8c81e9e50bdd48d/Desktop/MATRIZ DE TRABAJO M40/TALLER APRENDE A PENSIONARTE/"/>
    </mc:Choice>
  </mc:AlternateContent>
  <xr:revisionPtr revIDLastSave="22" documentId="8_{0D55CDFE-53DE-49D0-89AD-EF019D9E1348}" xr6:coauthVersionLast="47" xr6:coauthVersionMax="47" xr10:uidLastSave="{5055A31C-82F3-4613-8752-10EB624A83C2}"/>
  <bookViews>
    <workbookView xWindow="-120" yWindow="-120" windowWidth="20730" windowHeight="11160" tabRatio="841" firstSheet="9" activeTab="12" xr2:uid="{D5E3E74D-61B3-437A-A26E-82DA5D1DC849}"/>
  </bookViews>
  <sheets>
    <sheet name="INICIALES" sheetId="11" r:id="rId1"/>
    <sheet name="FACTORES PARA PENSIÓN" sheetId="17" r:id="rId2"/>
    <sheet name="DESCARGA SEMANAS" sheetId="13" r:id="rId3"/>
    <sheet name="NÚMERO SEGURO" sheetId="12" r:id="rId4"/>
    <sheet name="SABER SI LA PERSONA ES LEY 73 " sheetId="6" r:id="rId5"/>
    <sheet name="EXPEDIENTE CHECK LIST" sheetId="20" r:id="rId6"/>
    <sheet name="CONSERVACIÓN DE DERECHOS" sheetId="5" r:id="rId7"/>
    <sheet name="SALARIO MÍNIMO 2026" sheetId="16" r:id="rId8"/>
    <sheet name="SALARIO PROMEDIO ÚLTIMOS 5 AÑOS" sheetId="4" r:id="rId9"/>
    <sheet name="CÁLCULO NORMAL" sheetId="1" r:id="rId10"/>
    <sheet name="M40 2026" sheetId="15" r:id="rId11"/>
    <sheet name="M40 SALARIO PROMEDIO ÚLTIMOS" sheetId="7" r:id="rId12"/>
    <sheet name="CÁLCULO PENSION 73-M40" sheetId="19" r:id="rId13"/>
  </sheets>
  <externalReferences>
    <externalReference r:id="rId14"/>
  </externalReferences>
  <definedNames>
    <definedName name="_xlnm.Print_Area" localSheetId="5">'EXPEDIENTE CHECK LIST'!$A$1:$O$27</definedName>
    <definedName name="INPC">[1]TblINPC!$A$2:$M$73</definedName>
    <definedName name="MESES">[1]TblINPC!$A$1:$M$1</definedName>
    <definedName name="Mínimos">[1]!Tabla3[#Data]</definedName>
    <definedName name="NoPadres">#REF!</definedName>
    <definedName name="Respuesta">#REF!</definedName>
    <definedName name="Umas">[1]!Tabla32[#Data]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" i="5" l="1"/>
  <c r="H11" i="5"/>
  <c r="H5" i="5"/>
  <c r="H6" i="5" s="1"/>
  <c r="H130" i="19"/>
  <c r="H131" i="19" s="1"/>
  <c r="H132" i="19" s="1"/>
  <c r="H134" i="19" s="1"/>
  <c r="H121" i="19"/>
  <c r="H122" i="19" s="1"/>
  <c r="H123" i="19" s="1"/>
  <c r="H124" i="19" s="1"/>
  <c r="H74" i="19"/>
  <c r="G80" i="19" s="1"/>
  <c r="H59" i="19"/>
  <c r="H48" i="19"/>
  <c r="H44" i="19"/>
  <c r="H43" i="19"/>
  <c r="H32" i="19"/>
  <c r="H34" i="19" s="1"/>
  <c r="H47" i="19" s="1"/>
  <c r="H23" i="19"/>
  <c r="G25" i="19" s="1"/>
  <c r="G16" i="19"/>
  <c r="J4" i="19"/>
  <c r="J3" i="19"/>
  <c r="J2" i="19"/>
  <c r="H130" i="1"/>
  <c r="H131" i="1" s="1"/>
  <c r="H132" i="1" s="1"/>
  <c r="H134" i="1" s="1"/>
  <c r="D50" i="15"/>
  <c r="F50" i="15" s="1"/>
  <c r="D49" i="15"/>
  <c r="F49" i="15" s="1"/>
  <c r="D48" i="15"/>
  <c r="F48" i="15" s="1"/>
  <c r="D47" i="15"/>
  <c r="F47" i="15" s="1"/>
  <c r="H47" i="15" s="1"/>
  <c r="D46" i="15"/>
  <c r="F46" i="15" s="1"/>
  <c r="D45" i="15"/>
  <c r="F45" i="15" s="1"/>
  <c r="D44" i="15"/>
  <c r="F44" i="15" s="1"/>
  <c r="F43" i="15"/>
  <c r="H43" i="15" s="1"/>
  <c r="D43" i="15"/>
  <c r="D42" i="15"/>
  <c r="F42" i="15" s="1"/>
  <c r="F41" i="15"/>
  <c r="I41" i="15" s="1"/>
  <c r="D41" i="15"/>
  <c r="D40" i="15"/>
  <c r="F40" i="15" s="1"/>
  <c r="D39" i="15"/>
  <c r="F39" i="15" s="1"/>
  <c r="H39" i="15" s="1"/>
  <c r="D38" i="15"/>
  <c r="F38" i="15" s="1"/>
  <c r="D37" i="15"/>
  <c r="F37" i="15" s="1"/>
  <c r="D36" i="15"/>
  <c r="F36" i="15" s="1"/>
  <c r="F35" i="15"/>
  <c r="H35" i="15" s="1"/>
  <c r="D35" i="15"/>
  <c r="D34" i="15"/>
  <c r="F34" i="15" s="1"/>
  <c r="F33" i="15"/>
  <c r="I33" i="15" s="1"/>
  <c r="D33" i="15"/>
  <c r="D32" i="15"/>
  <c r="F32" i="15" s="1"/>
  <c r="D31" i="15"/>
  <c r="F31" i="15" s="1"/>
  <c r="H31" i="15" s="1"/>
  <c r="D30" i="15"/>
  <c r="F30" i="15" s="1"/>
  <c r="D29" i="15"/>
  <c r="F29" i="15" s="1"/>
  <c r="D28" i="15"/>
  <c r="F28" i="15" s="1"/>
  <c r="D27" i="15"/>
  <c r="F27" i="15" s="1"/>
  <c r="H27" i="15" s="1"/>
  <c r="D26" i="15"/>
  <c r="F26" i="15" s="1"/>
  <c r="F25" i="15"/>
  <c r="I25" i="15" s="1"/>
  <c r="D18" i="15"/>
  <c r="G18" i="15" s="1"/>
  <c r="D16" i="15"/>
  <c r="G16" i="15" s="1"/>
  <c r="D14" i="15"/>
  <c r="G14" i="15" s="1"/>
  <c r="D12" i="15"/>
  <c r="G12" i="15" s="1"/>
  <c r="D5" i="15"/>
  <c r="D17" i="15" s="1"/>
  <c r="H49" i="19" l="1"/>
  <c r="G56" i="19" s="1"/>
  <c r="H60" i="19" s="1"/>
  <c r="H61" i="19" s="1"/>
  <c r="H68" i="19" s="1"/>
  <c r="H25" i="15"/>
  <c r="H65" i="19"/>
  <c r="H67" i="19" s="1"/>
  <c r="G27" i="19"/>
  <c r="H80" i="19" s="1"/>
  <c r="H36" i="19"/>
  <c r="I37" i="15"/>
  <c r="H37" i="15"/>
  <c r="I49" i="15"/>
  <c r="H49" i="15"/>
  <c r="I45" i="15"/>
  <c r="H45" i="15"/>
  <c r="H41" i="15"/>
  <c r="H33" i="15"/>
  <c r="I29" i="15"/>
  <c r="H29" i="15"/>
  <c r="G17" i="15"/>
  <c r="F17" i="15"/>
  <c r="F12" i="15"/>
  <c r="F14" i="15"/>
  <c r="F16" i="15"/>
  <c r="F18" i="15"/>
  <c r="D11" i="15"/>
  <c r="D13" i="15"/>
  <c r="D15" i="15"/>
  <c r="I30" i="15"/>
  <c r="H30" i="15"/>
  <c r="G30" i="15"/>
  <c r="G44" i="15"/>
  <c r="I44" i="15"/>
  <c r="H44" i="15"/>
  <c r="I26" i="15"/>
  <c r="H26" i="15"/>
  <c r="G26" i="15"/>
  <c r="G40" i="15"/>
  <c r="I40" i="15"/>
  <c r="H40" i="15"/>
  <c r="I42" i="15"/>
  <c r="H42" i="15"/>
  <c r="G42" i="15"/>
  <c r="G36" i="15"/>
  <c r="I36" i="15"/>
  <c r="H36" i="15"/>
  <c r="I38" i="15"/>
  <c r="H38" i="15"/>
  <c r="G38" i="15"/>
  <c r="G28" i="15"/>
  <c r="I28" i="15"/>
  <c r="H28" i="15"/>
  <c r="I46" i="15"/>
  <c r="H46" i="15"/>
  <c r="G46" i="15"/>
  <c r="G32" i="15"/>
  <c r="I32" i="15"/>
  <c r="H32" i="15"/>
  <c r="I34" i="15"/>
  <c r="H34" i="15"/>
  <c r="G34" i="15"/>
  <c r="G48" i="15"/>
  <c r="I48" i="15"/>
  <c r="H48" i="15"/>
  <c r="I50" i="15"/>
  <c r="H50" i="15"/>
  <c r="G50" i="15"/>
  <c r="E12" i="15"/>
  <c r="E13" i="15"/>
  <c r="E14" i="15"/>
  <c r="E15" i="15"/>
  <c r="E16" i="15"/>
  <c r="E17" i="15"/>
  <c r="E18" i="15"/>
  <c r="G25" i="15"/>
  <c r="I27" i="15"/>
  <c r="G29" i="15"/>
  <c r="I31" i="15"/>
  <c r="G33" i="15"/>
  <c r="I35" i="15"/>
  <c r="G37" i="15"/>
  <c r="I39" i="15"/>
  <c r="G41" i="15"/>
  <c r="I43" i="15"/>
  <c r="G45" i="15"/>
  <c r="I47" i="15"/>
  <c r="G49" i="15"/>
  <c r="G27" i="15"/>
  <c r="G31" i="15"/>
  <c r="G35" i="15"/>
  <c r="G39" i="15"/>
  <c r="G43" i="15"/>
  <c r="G47" i="15"/>
  <c r="J2" i="1"/>
  <c r="J4" i="1"/>
  <c r="J3" i="1"/>
  <c r="H73" i="19" l="1"/>
  <c r="H75" i="19" s="1"/>
  <c r="G81" i="19" s="1"/>
  <c r="H69" i="19"/>
  <c r="H79" i="19" s="1"/>
  <c r="H81" i="19" s="1"/>
  <c r="H84" i="19" s="1"/>
  <c r="H86" i="19" s="1"/>
  <c r="H90" i="19" s="1"/>
  <c r="G79" i="19"/>
  <c r="G11" i="15"/>
  <c r="F11" i="15"/>
  <c r="E11" i="15"/>
  <c r="G15" i="15"/>
  <c r="F15" i="15"/>
  <c r="G13" i="15"/>
  <c r="F13" i="15"/>
  <c r="M27" i="7"/>
  <c r="O27" i="7" s="1"/>
  <c r="P27" i="7" s="1"/>
  <c r="M26" i="7"/>
  <c r="O26" i="7" s="1"/>
  <c r="P26" i="7" s="1"/>
  <c r="M25" i="7"/>
  <c r="O25" i="7" s="1"/>
  <c r="P25" i="7" s="1"/>
  <c r="M24" i="7"/>
  <c r="O24" i="7" s="1"/>
  <c r="P24" i="7" s="1"/>
  <c r="M23" i="7"/>
  <c r="O23" i="7" s="1"/>
  <c r="P23" i="7" s="1"/>
  <c r="M22" i="7"/>
  <c r="O22" i="7" s="1"/>
  <c r="P22" i="7" s="1"/>
  <c r="M21" i="7"/>
  <c r="O21" i="7" s="1"/>
  <c r="P21" i="7" s="1"/>
  <c r="M20" i="7"/>
  <c r="O20" i="7" s="1"/>
  <c r="P20" i="7" s="1"/>
  <c r="M19" i="7"/>
  <c r="O19" i="7" s="1"/>
  <c r="P19" i="7" s="1"/>
  <c r="M18" i="7"/>
  <c r="O18" i="7" s="1"/>
  <c r="P18" i="7" s="1"/>
  <c r="M17" i="7"/>
  <c r="O17" i="7" s="1"/>
  <c r="P17" i="7" s="1"/>
  <c r="M16" i="7"/>
  <c r="O16" i="7" s="1"/>
  <c r="P16" i="7" s="1"/>
  <c r="M15" i="7"/>
  <c r="O15" i="7" s="1"/>
  <c r="P15" i="7" s="1"/>
  <c r="M14" i="7"/>
  <c r="O14" i="7" s="1"/>
  <c r="P14" i="7" s="1"/>
  <c r="M13" i="7"/>
  <c r="O13" i="7" s="1"/>
  <c r="P13" i="7" s="1"/>
  <c r="M12" i="7"/>
  <c r="O12" i="7" s="1"/>
  <c r="P12" i="7" s="1"/>
  <c r="M11" i="7"/>
  <c r="O11" i="7" s="1"/>
  <c r="P11" i="7" s="1"/>
  <c r="M10" i="7"/>
  <c r="O10" i="7" s="1"/>
  <c r="P10" i="7" s="1"/>
  <c r="M9" i="7"/>
  <c r="O9" i="7" s="1"/>
  <c r="P9" i="7" s="1"/>
  <c r="M8" i="7"/>
  <c r="O8" i="7" s="1"/>
  <c r="P8" i="7" s="1"/>
  <c r="M7" i="7"/>
  <c r="O7" i="7" s="1"/>
  <c r="P7" i="7" s="1"/>
  <c r="M6" i="7"/>
  <c r="O6" i="7" s="1"/>
  <c r="P6" i="7" s="1"/>
  <c r="M5" i="7"/>
  <c r="O5" i="7" s="1"/>
  <c r="P5" i="7" s="1"/>
  <c r="H89" i="19" l="1"/>
  <c r="G91" i="19"/>
  <c r="H94" i="19" s="1"/>
  <c r="H96" i="19" s="1"/>
  <c r="Q8" i="7"/>
  <c r="Q20" i="7"/>
  <c r="Q24" i="7"/>
  <c r="Q9" i="7"/>
  <c r="Q13" i="7"/>
  <c r="Q17" i="7"/>
  <c r="Q21" i="7"/>
  <c r="Q25" i="7"/>
  <c r="Q12" i="7"/>
  <c r="Q6" i="7"/>
  <c r="Q10" i="7"/>
  <c r="Q14" i="7"/>
  <c r="Q18" i="7"/>
  <c r="Q22" i="7"/>
  <c r="Q26" i="7"/>
  <c r="Q16" i="7"/>
  <c r="Q7" i="7"/>
  <c r="Q11" i="7"/>
  <c r="Q15" i="7"/>
  <c r="Q19" i="7"/>
  <c r="Q23" i="7"/>
  <c r="Q27" i="7"/>
  <c r="Q31" i="7"/>
  <c r="Q28" i="7"/>
  <c r="Q36" i="7"/>
  <c r="Q5" i="7"/>
  <c r="O40" i="7"/>
  <c r="Q29" i="7"/>
  <c r="Q33" i="7"/>
  <c r="Q37" i="7"/>
  <c r="Q35" i="7"/>
  <c r="Q32" i="7"/>
  <c r="Q30" i="7"/>
  <c r="Q34" i="7"/>
  <c r="Q38" i="7"/>
  <c r="I100" i="19" l="1"/>
  <c r="I102" i="19"/>
  <c r="I101" i="19"/>
  <c r="I103" i="19"/>
  <c r="H140" i="19"/>
  <c r="H141" i="19" s="1"/>
  <c r="H144" i="19" s="1"/>
  <c r="H107" i="19"/>
  <c r="Q40" i="7"/>
  <c r="Q41" i="7" s="1"/>
  <c r="H104" i="19" l="1"/>
  <c r="H108" i="19" s="1"/>
  <c r="H109" i="19" s="1"/>
  <c r="H112" i="19" s="1"/>
  <c r="H114" i="19" s="1"/>
  <c r="H121" i="1"/>
  <c r="H122" i="1" s="1"/>
  <c r="H123" i="1" s="1"/>
  <c r="H124" i="1" s="1"/>
  <c r="G16" i="1"/>
  <c r="H59" i="1" l="1"/>
  <c r="H44" i="1"/>
  <c r="H32" i="1"/>
  <c r="H43" i="1"/>
  <c r="H48" i="1" l="1"/>
  <c r="H74" i="1"/>
  <c r="G80" i="1" s="1"/>
  <c r="E4" i="5"/>
  <c r="E5" i="5" s="1"/>
  <c r="E6" i="5" s="1"/>
  <c r="E7" i="5" s="1"/>
  <c r="P36" i="4"/>
  <c r="O36" i="4"/>
  <c r="Q36" i="4" s="1"/>
  <c r="O37" i="4"/>
  <c r="P37" i="4" s="1"/>
  <c r="O38" i="4"/>
  <c r="Q38" i="4" s="1"/>
  <c r="Q35" i="4"/>
  <c r="M36" i="4"/>
  <c r="M37" i="4"/>
  <c r="M38" i="4"/>
  <c r="M28" i="4"/>
  <c r="O28" i="4" s="1"/>
  <c r="Q28" i="4" s="1"/>
  <c r="M29" i="4"/>
  <c r="O29" i="4" s="1"/>
  <c r="Q29" i="4" s="1"/>
  <c r="M30" i="4"/>
  <c r="M31" i="4"/>
  <c r="Q31" i="4" s="1"/>
  <c r="M32" i="4"/>
  <c r="Q32" i="4" s="1"/>
  <c r="M33" i="4"/>
  <c r="P33" i="4" s="1"/>
  <c r="M34" i="4"/>
  <c r="M27" i="4"/>
  <c r="O27" i="4" s="1"/>
  <c r="Q30" i="4"/>
  <c r="M26" i="4"/>
  <c r="O26" i="4" s="1"/>
  <c r="M25" i="4"/>
  <c r="O25" i="4" s="1"/>
  <c r="M24" i="4"/>
  <c r="O24" i="4" s="1"/>
  <c r="M23" i="4"/>
  <c r="O23" i="4" s="1"/>
  <c r="M22" i="4"/>
  <c r="O22" i="4" s="1"/>
  <c r="M21" i="4"/>
  <c r="O21" i="4" s="1"/>
  <c r="M20" i="4"/>
  <c r="O20" i="4" s="1"/>
  <c r="M19" i="4"/>
  <c r="O19" i="4" s="1"/>
  <c r="M18" i="4"/>
  <c r="O18" i="4" s="1"/>
  <c r="M17" i="4"/>
  <c r="O17" i="4" s="1"/>
  <c r="M16" i="4"/>
  <c r="O16" i="4" s="1"/>
  <c r="M15" i="4"/>
  <c r="O15" i="4" s="1"/>
  <c r="M14" i="4"/>
  <c r="O14" i="4" s="1"/>
  <c r="M13" i="4"/>
  <c r="O13" i="4" s="1"/>
  <c r="M12" i="4"/>
  <c r="O12" i="4" s="1"/>
  <c r="M11" i="4"/>
  <c r="O11" i="4" s="1"/>
  <c r="M10" i="4"/>
  <c r="O10" i="4" s="1"/>
  <c r="M9" i="4"/>
  <c r="O9" i="4" s="1"/>
  <c r="M8" i="4"/>
  <c r="O8" i="4" s="1"/>
  <c r="M7" i="4"/>
  <c r="O7" i="4" s="1"/>
  <c r="M6" i="4"/>
  <c r="O6" i="4" s="1"/>
  <c r="M5" i="4"/>
  <c r="O5" i="4" s="1"/>
  <c r="Q34" i="4" l="1"/>
  <c r="P34" i="4"/>
  <c r="P28" i="4"/>
  <c r="P31" i="4"/>
  <c r="P32" i="4"/>
  <c r="Q33" i="4"/>
  <c r="P35" i="4"/>
  <c r="Q37" i="4"/>
  <c r="P38" i="4"/>
  <c r="P30" i="4"/>
  <c r="P27" i="4"/>
  <c r="Q27" i="4"/>
  <c r="Q8" i="4"/>
  <c r="P8" i="4"/>
  <c r="P5" i="4"/>
  <c r="O40" i="4"/>
  <c r="Q5" i="4"/>
  <c r="P13" i="4"/>
  <c r="Q13" i="4"/>
  <c r="Q21" i="4"/>
  <c r="P21" i="4"/>
  <c r="Q25" i="4"/>
  <c r="P25" i="4"/>
  <c r="Q6" i="4"/>
  <c r="P6" i="4"/>
  <c r="Q10" i="4"/>
  <c r="P10" i="4"/>
  <c r="Q14" i="4"/>
  <c r="P14" i="4"/>
  <c r="Q18" i="4"/>
  <c r="P18" i="4"/>
  <c r="Q22" i="4"/>
  <c r="P22" i="4"/>
  <c r="Q26" i="4"/>
  <c r="P26" i="4"/>
  <c r="Q12" i="4"/>
  <c r="P12" i="4"/>
  <c r="Q16" i="4"/>
  <c r="P16" i="4"/>
  <c r="Q20" i="4"/>
  <c r="P20" i="4"/>
  <c r="Q24" i="4"/>
  <c r="P24" i="4"/>
  <c r="P9" i="4"/>
  <c r="Q9" i="4"/>
  <c r="Q17" i="4"/>
  <c r="P17" i="4"/>
  <c r="P7" i="4"/>
  <c r="Q7" i="4"/>
  <c r="P11" i="4"/>
  <c r="Q11" i="4"/>
  <c r="P15" i="4"/>
  <c r="Q15" i="4"/>
  <c r="Q19" i="4"/>
  <c r="P19" i="4"/>
  <c r="Q23" i="4"/>
  <c r="P23" i="4"/>
  <c r="P29" i="4"/>
  <c r="P40" i="4" l="1"/>
  <c r="Q40" i="4"/>
  <c r="Q41" i="4" s="1"/>
  <c r="H34" i="1" l="1"/>
  <c r="H23" i="1"/>
  <c r="G25" i="1" s="1"/>
  <c r="H36" i="1" l="1"/>
  <c r="H47" i="1"/>
  <c r="H65" i="1"/>
  <c r="H67" i="1" s="1"/>
  <c r="G27" i="1"/>
  <c r="H80" i="1" s="1"/>
  <c r="H49" i="1" l="1"/>
  <c r="G56" i="1" l="1"/>
  <c r="H60" i="1" s="1"/>
  <c r="H61" i="1" s="1"/>
  <c r="H73" i="1" l="1"/>
  <c r="H68" i="1"/>
  <c r="H69" i="1" s="1"/>
  <c r="H79" i="1" s="1"/>
  <c r="H81" i="1" s="1"/>
  <c r="H84" i="1" s="1"/>
  <c r="H86" i="1" s="1"/>
  <c r="H90" i="1" s="1"/>
  <c r="G79" i="1"/>
  <c r="H75" i="1"/>
  <c r="G81" i="1" s="1"/>
  <c r="H89" i="1" l="1"/>
  <c r="G91" i="1" s="1"/>
  <c r="H94" i="1" s="1"/>
  <c r="H96" i="1" s="1"/>
  <c r="I102" i="1" l="1"/>
  <c r="H140" i="1"/>
  <c r="H141" i="1" s="1"/>
  <c r="H144" i="1" s="1"/>
  <c r="I100" i="1"/>
  <c r="I101" i="1"/>
  <c r="H107" i="1"/>
  <c r="I103" i="1"/>
  <c r="H104" i="1" l="1"/>
  <c r="H108" i="1" s="1"/>
  <c r="H109" i="1" s="1"/>
  <c r="H112" i="1" s="1"/>
  <c r="H114" i="1" s="1"/>
  <c r="P40" i="7"/>
</calcChain>
</file>

<file path=xl/sharedStrings.xml><?xml version="1.0" encoding="utf-8"?>
<sst xmlns="http://schemas.openxmlformats.org/spreadsheetml/2006/main" count="755" uniqueCount="419">
  <si>
    <t>CÁLCULO DE PENSIÓN LEY 73</t>
  </si>
  <si>
    <t>NOMBRE</t>
  </si>
  <si>
    <t>SEMANAS</t>
  </si>
  <si>
    <t>NSS</t>
  </si>
  <si>
    <t>CURP</t>
  </si>
  <si>
    <t>1.-</t>
  </si>
  <si>
    <t>(=)</t>
  </si>
  <si>
    <t>Salario diario promedio de las últimas 250 semanas</t>
  </si>
  <si>
    <t>(/)</t>
  </si>
  <si>
    <t>Valor de la UMA</t>
  </si>
  <si>
    <t>Grupo salarial (Veces UMAs)</t>
  </si>
  <si>
    <t>2.-</t>
  </si>
  <si>
    <t>Determinar la Cuantía Básica</t>
  </si>
  <si>
    <t>Salario diario</t>
  </si>
  <si>
    <t>(x)</t>
  </si>
  <si>
    <t>Días del año</t>
  </si>
  <si>
    <t>Monto anual de cotización</t>
  </si>
  <si>
    <t>% Cuantía Básica</t>
  </si>
  <si>
    <t>Monto de la Cuantía Básica</t>
  </si>
  <si>
    <t>3.-</t>
  </si>
  <si>
    <t>Determinar Número de incrementos</t>
  </si>
  <si>
    <t>=</t>
  </si>
  <si>
    <t>Total de semanas cotizadas</t>
  </si>
  <si>
    <t>(-)</t>
  </si>
  <si>
    <t xml:space="preserve"> Semanas mínimas requeridas</t>
  </si>
  <si>
    <t xml:space="preserve"> Semanas para incrementos</t>
  </si>
  <si>
    <t xml:space="preserve"> </t>
  </si>
  <si>
    <t>Semanas necesarias para un incremento</t>
  </si>
  <si>
    <t xml:space="preserve"> Número de Incrementos Totales</t>
  </si>
  <si>
    <t>Incrementos Completos (redondeados a menor)</t>
  </si>
  <si>
    <t>4.-</t>
  </si>
  <si>
    <t>INCREMENTO ADICIONAL Por fracciones de semana</t>
  </si>
  <si>
    <t>(*)</t>
  </si>
  <si>
    <t>Incrementos Completos</t>
  </si>
  <si>
    <t>Total de Semanas para Incrementos</t>
  </si>
  <si>
    <t>Semanas utilizadas</t>
  </si>
  <si>
    <t>Semanas pendientes de utilizar</t>
  </si>
  <si>
    <t>Incremento Adicional</t>
  </si>
  <si>
    <t>5.-</t>
  </si>
  <si>
    <t>Total de Incrementos</t>
  </si>
  <si>
    <t>(+)</t>
  </si>
  <si>
    <t>Incrementos completos</t>
  </si>
  <si>
    <t>Incrementos Totales</t>
  </si>
  <si>
    <t>6.-</t>
  </si>
  <si>
    <t>Porciento de incremento anual según la tabla</t>
  </si>
  <si>
    <t>Monto por un incremento anual de pensión</t>
  </si>
  <si>
    <t>Número total de Incrementos</t>
  </si>
  <si>
    <t>Monto total anual de incrementos</t>
  </si>
  <si>
    <t>7.-</t>
  </si>
  <si>
    <t>Determinar monto anual de la pensión por Vejez</t>
  </si>
  <si>
    <t>Monto anual de la cuantía básica</t>
  </si>
  <si>
    <t>8.-</t>
  </si>
  <si>
    <t>Monto de la Pensión</t>
  </si>
  <si>
    <t>% del Factor de Actualización</t>
  </si>
  <si>
    <t>Monto por Factor de Actualización</t>
  </si>
  <si>
    <t>9.-</t>
  </si>
  <si>
    <t>10.-</t>
  </si>
  <si>
    <t>Monto total anual de la pension por Vejez</t>
  </si>
  <si>
    <t>Porcentaje según edad</t>
  </si>
  <si>
    <t>Monto de la pensión según edad</t>
  </si>
  <si>
    <t>11.-</t>
  </si>
  <si>
    <t>Asignación por la Esposa o Concubina:  15 %</t>
  </si>
  <si>
    <t>Asignación por los Hijos e Hijas:  10 % por cada uno</t>
  </si>
  <si>
    <t>Asignación por los Ascendientes:  10 % por cada uno</t>
  </si>
  <si>
    <t>Ayuda Asistencial:  15 %</t>
  </si>
  <si>
    <t>Total de las Asignaciones Familiares</t>
  </si>
  <si>
    <t>12.-</t>
  </si>
  <si>
    <t>MONTO ANUAL TOTAL de la PENSIÓN</t>
  </si>
  <si>
    <t>Monto anual de la Pensión</t>
  </si>
  <si>
    <t>Asignaciones Familiares</t>
  </si>
  <si>
    <t>Monto total de la pensión</t>
  </si>
  <si>
    <t>13.-</t>
  </si>
  <si>
    <t>MONTO MENSUAL DE PENSIÓN</t>
  </si>
  <si>
    <t>Monto anual de la pensión</t>
  </si>
  <si>
    <t>Meses del mes</t>
  </si>
  <si>
    <t>DÍAS</t>
  </si>
  <si>
    <t>DIARIO</t>
  </si>
  <si>
    <t>%</t>
  </si>
  <si>
    <t>AÑO</t>
  </si>
  <si>
    <t>IMPORTE EN UMAS</t>
  </si>
  <si>
    <t>UMAS A COTIZAR</t>
  </si>
  <si>
    <t>VALOR UMA</t>
  </si>
  <si>
    <t>CÁLCULO CUOTAS MODALIDAD 40</t>
  </si>
  <si>
    <t>ALTA en 
este PERÍODO</t>
  </si>
  <si>
    <t>BAJA en 
este PERÍODO</t>
  </si>
  <si>
    <t>SALARIO BASE DE 
COTIZACIÓN DIARIO</t>
  </si>
  <si>
    <t>DÍAS en 
este PERÍODO</t>
  </si>
  <si>
    <t>TOTAL DE SEMANAS en 
cada PERÍODO</t>
  </si>
  <si>
    <t xml:space="preserve">TOTALES:  </t>
  </si>
  <si>
    <t>PORCENTAJE DE INCREMENTOS</t>
  </si>
  <si>
    <t>PORCENTAJE DE CUANTÍA BÁSICA</t>
  </si>
  <si>
    <t>PORCENTAJE ACTUARIAL</t>
  </si>
  <si>
    <t xml:space="preserve">  </t>
  </si>
  <si>
    <t xml:space="preserve"> TOTAL DE DÍAS en 
cada PERÍODO</t>
  </si>
  <si>
    <t>TOTAL en
este PERÍODO</t>
  </si>
  <si>
    <t>SALARIO PROMEDIO DE LAS ÚLTIAS 250 SEMANAS COTIZADAS</t>
  </si>
  <si>
    <t>Familia</t>
  </si>
  <si>
    <t>11 % del Factor de Actualización</t>
  </si>
  <si>
    <t>Determinar pensión anual de acuerdo a la edad ART 171 LSS</t>
  </si>
  <si>
    <t>CONSERVACION DE DERECHOS</t>
  </si>
  <si>
    <t>TOTAL DE SEMANAS COTIZADAS</t>
  </si>
  <si>
    <t>IGUAL A LA CUARTA PARTE EN SEMANAS</t>
  </si>
  <si>
    <t>CONVERTIDO EN DÍAS</t>
  </si>
  <si>
    <t>CONVERTIDO EN MESES</t>
  </si>
  <si>
    <t>CONVERTIDO EN AÑOS</t>
  </si>
  <si>
    <t>Se divide entre /4</t>
  </si>
  <si>
    <t>se divide entre/30</t>
  </si>
  <si>
    <t>se divide entre /12</t>
  </si>
  <si>
    <t>El resultado en años se cuenta a partir de la fecha de baja hacia adelante.</t>
  </si>
  <si>
    <t>Si termina dentro de la fecha actual tiene conservación de derechos.</t>
  </si>
  <si>
    <t xml:space="preserve">MÍNIMO PUEDE INVERTIR Y CALCULAR A PARTIR DE 5 UMAS </t>
  </si>
  <si>
    <t>1,2,3 Y 4 UMAS NO APLICAN POR SER SU RESULTADO MENOR AL MÍNIMO</t>
  </si>
  <si>
    <t>En esta tabla vemos cuando recuperamos conservación de derechos.</t>
  </si>
  <si>
    <t>¿Por qué es importante sumarlo?</t>
  </si>
  <si>
    <t>Si no lo agregas, se pierde 1 día en cada período, y al final puedes quedarte corto de semanas o de días acumulados.</t>
  </si>
  <si>
    <t>Ejemplo:</t>
  </si>
  <si>
    <t>Alta: 01-may-2020</t>
  </si>
  <si>
    <t>Baja: 23-sep-2020</t>
  </si>
  <si>
    <t>te da 145 días.</t>
  </si>
  <si>
    <t>Pero en realidad, si cuentas del 1 de mayo al 23 de septiembre son 146 días.</t>
  </si>
  <si>
    <t>En cálculos de semanas cotizadas IMSS, el día de alta sí cuenta.</t>
  </si>
  <si>
    <t>¿Por que se le suma un día en la tabla?</t>
  </si>
  <si>
    <t>Para saber si la persona es ley 73 y si le vamos a poder hacer su estudio de pensión primero tenemos que estar seguros de que es ley 73.</t>
  </si>
  <si>
    <t xml:space="preserve">Si en ese primer registro de empleo en el apartado de alta aparece la palabra ALTA, quiere decir que ese en realidad es su primer empleo, </t>
  </si>
  <si>
    <t>si en lugar de la palabra ALTA, aparece la palabra REINGRESO quiere decir que existen más patrones anteriores, osea que, tiene semanas perdidas que no se estan</t>
  </si>
  <si>
    <t>contando en el reporte de semanas cotizadas. Ya será tarea de juicio decidir si conviene o no invertir para recuperarlas.</t>
  </si>
  <si>
    <t>ANTES DE TODO SE AVERIGUA SI LA PERSONA ES LEY 73 ó LEY 97</t>
  </si>
  <si>
    <t>Si termina a una distancia de 3 meses, le faltan 3 meses de conservación.</t>
  </si>
  <si>
    <t>Por ejemplo 5.8 se leen 5 años 8 meses</t>
  </si>
  <si>
    <t>al inscribirse.</t>
  </si>
  <si>
    <t>26 semanas.</t>
  </si>
  <si>
    <t>los recupera cotizando mínimo 52 semanas.</t>
  </si>
  <si>
    <t>y exclusivamente para eso se inscriba en MODALIDAD 10  y al terminar</t>
  </si>
  <si>
    <t xml:space="preserve">haga su trámite ó si va a invertir en MODALIDAD 40 que se de de BAJA en </t>
  </si>
  <si>
    <t>MODALIDAD 10  y se de de ALTA en MODALIDAD 40</t>
  </si>
  <si>
    <t xml:space="preserve">1.-Si no pasan de 3 años que dejo de cotizar, los recupera de inmediato </t>
  </si>
  <si>
    <t>2.-Si pasan de 3 años pero no de 6 años, los recupers cotizando mínimo</t>
  </si>
  <si>
    <t>3.-Si pasan más de 6 años, ya perdió conservación completa de derechos y</t>
  </si>
  <si>
    <t xml:space="preserve">4.-Lo recomendable es que para recuperar la conservación de derechos </t>
  </si>
  <si>
    <t>Se multiplica X 7</t>
  </si>
  <si>
    <r>
      <t>📝</t>
    </r>
    <r>
      <rPr>
        <b/>
        <sz val="12"/>
        <color theme="1"/>
        <rFont val="Aptos"/>
        <family val="2"/>
      </rPr>
      <t xml:space="preserve"> INSTRUCCIONES PARA LLENAR LA TABLA DEL SALARIO PROMEDIO DE LAS ÚLTIMAS 250 SEMANAS</t>
    </r>
  </si>
  <si>
    <r>
      <t xml:space="preserve">La tabla se llena con la información del </t>
    </r>
    <r>
      <rPr>
        <b/>
        <sz val="12"/>
        <color theme="1"/>
        <rFont val="Aptos"/>
        <family val="2"/>
      </rPr>
      <t>reporte de semanas cotizadas del IMSS</t>
    </r>
    <r>
      <rPr>
        <sz val="12"/>
        <color theme="1"/>
        <rFont val="Aptos"/>
        <family val="2"/>
      </rPr>
      <t>.</t>
    </r>
  </si>
  <si>
    <t>El orden correcto es muy importante para que el cálculo funcione bien.</t>
  </si>
  <si>
    <t>1. Orden de captura</t>
  </si>
  <si>
    <r>
      <t>1. Siempre empieza en la columna “BAJA en este período”</t>
    </r>
    <r>
      <rPr>
        <sz val="12"/>
        <color theme="1"/>
        <rFont val="Aptos"/>
        <family val="2"/>
      </rPr>
      <t>.</t>
    </r>
  </si>
  <si>
    <r>
      <t xml:space="preserve">Escribe la </t>
    </r>
    <r>
      <rPr>
        <b/>
        <sz val="12"/>
        <color theme="1"/>
        <rFont val="Aptos"/>
        <family val="2"/>
      </rPr>
      <t>fecha de baja</t>
    </r>
    <r>
      <rPr>
        <sz val="12"/>
        <color theme="1"/>
        <rFont val="Aptos"/>
        <family val="2"/>
      </rPr>
      <t xml:space="preserve"> que aparece en el reporte.</t>
    </r>
  </si>
  <si>
    <r>
      <t xml:space="preserve">2. Después pasa a la columna </t>
    </r>
    <r>
      <rPr>
        <b/>
        <sz val="12"/>
        <color theme="1"/>
        <rFont val="Aptos"/>
        <family val="2"/>
      </rPr>
      <t>“ALTA en este período”</t>
    </r>
    <r>
      <rPr>
        <sz val="12"/>
        <color theme="1"/>
        <rFont val="Aptos"/>
        <family val="2"/>
      </rPr>
      <t>.</t>
    </r>
  </si>
  <si>
    <r>
      <t xml:space="preserve">Escribe la </t>
    </r>
    <r>
      <rPr>
        <b/>
        <sz val="12"/>
        <color theme="1"/>
        <rFont val="Aptos"/>
        <family val="2"/>
      </rPr>
      <t>fecha de alta</t>
    </r>
    <r>
      <rPr>
        <sz val="12"/>
        <color theme="1"/>
        <rFont val="Aptos"/>
        <family val="2"/>
      </rPr>
      <t xml:space="preserve"> que corresponda a ese empleo.</t>
    </r>
  </si>
  <si>
    <r>
      <t xml:space="preserve">3. En la columna </t>
    </r>
    <r>
      <rPr>
        <b/>
        <sz val="12"/>
        <color theme="1"/>
        <rFont val="Aptos"/>
        <family val="2"/>
      </rPr>
      <t>“Salario Base de Cotización Diario”</t>
    </r>
    <r>
      <rPr>
        <sz val="12"/>
        <color theme="1"/>
        <rFont val="Aptos"/>
        <family val="2"/>
      </rPr>
      <t>, anota el salario que aparezca en el reporte para esa fecha.</t>
    </r>
  </si>
  <si>
    <t>2. Cuando hay movimientos de salario o reingresos</t>
  </si>
  <si>
    <r>
      <t xml:space="preserve">En el reporte de semanas, los </t>
    </r>
    <r>
      <rPr>
        <b/>
        <sz val="12"/>
        <color theme="1"/>
        <rFont val="Aptos"/>
        <family val="2"/>
      </rPr>
      <t>movimientos de salario o reingreso</t>
    </r>
    <r>
      <rPr>
        <sz val="12"/>
        <color theme="1"/>
        <rFont val="Aptos"/>
        <family val="2"/>
      </rPr>
      <t xml:space="preserve"> aparecen como una </t>
    </r>
    <r>
      <rPr>
        <b/>
        <sz val="12"/>
        <color theme="1"/>
        <rFont val="Aptos"/>
        <family val="2"/>
      </rPr>
      <t>nueva fecha de alta</t>
    </r>
    <r>
      <rPr>
        <sz val="12"/>
        <color theme="1"/>
        <rFont val="Aptos"/>
        <family val="2"/>
      </rPr>
      <t xml:space="preserve"> (pero sin fecha de baja).</t>
    </r>
  </si>
  <si>
    <t>Aquí se captura de la siguiente forma:</t>
  </si>
  <si>
    <r>
      <t xml:space="preserve">1. Escribe esa </t>
    </r>
    <r>
      <rPr>
        <b/>
        <sz val="12"/>
        <color theme="1"/>
        <rFont val="Aptos"/>
        <family val="2"/>
      </rPr>
      <t>fecha de movimiento o reingreso</t>
    </r>
    <r>
      <rPr>
        <sz val="12"/>
        <color theme="1"/>
        <rFont val="Aptos"/>
        <family val="2"/>
      </rPr>
      <t xml:space="preserve"> en la </t>
    </r>
    <r>
      <rPr>
        <b/>
        <sz val="12"/>
        <color theme="1"/>
        <rFont val="Aptos"/>
        <family val="2"/>
      </rPr>
      <t>columna de alta en este período</t>
    </r>
    <r>
      <rPr>
        <sz val="12"/>
        <color theme="1"/>
        <rFont val="Aptos"/>
        <family val="2"/>
      </rPr>
      <t xml:space="preserve"> de la fila siguiente.</t>
    </r>
  </si>
  <si>
    <r>
      <t xml:space="preserve">2. En esa misma fila, en la </t>
    </r>
    <r>
      <rPr>
        <b/>
        <sz val="12"/>
        <color theme="1"/>
        <rFont val="Aptos"/>
        <family val="2"/>
      </rPr>
      <t>columna de baja en este período</t>
    </r>
    <r>
      <rPr>
        <sz val="12"/>
        <color theme="1"/>
        <rFont val="Aptos"/>
        <family val="2"/>
      </rPr>
      <t xml:space="preserve">, anota </t>
    </r>
    <r>
      <rPr>
        <b/>
        <sz val="12"/>
        <color theme="1"/>
        <rFont val="Aptos"/>
        <family val="2"/>
      </rPr>
      <t>un día antes de la fecha de alta anterior</t>
    </r>
    <r>
      <rPr>
        <sz val="12"/>
        <color theme="1"/>
        <rFont val="Aptos"/>
        <family val="2"/>
      </rPr>
      <t>.</t>
    </r>
  </si>
  <si>
    <r>
      <t>👉</t>
    </r>
    <r>
      <rPr>
        <sz val="12"/>
        <color theme="1"/>
        <rFont val="Aptos"/>
        <family val="2"/>
      </rPr>
      <t xml:space="preserve"> Con esto le estamos indicando al sistema:</t>
    </r>
  </si>
  <si>
    <t>Que el salario anterior terminó justo el día antes del nuevo movimiento.</t>
  </si>
  <si>
    <t>Que el nuevo salario aplica a partir de la fecha del reingreso o ajuste.</t>
  </si>
  <si>
    <t>3. Repite el proceso para cada patrón (empleador)</t>
  </si>
  <si>
    <r>
      <t xml:space="preserve">Captura </t>
    </r>
    <r>
      <rPr>
        <b/>
        <sz val="12"/>
        <color theme="1"/>
        <rFont val="Aptos"/>
        <family val="2"/>
      </rPr>
      <t>todas las altas, bajas y movimientos de salario</t>
    </r>
    <r>
      <rPr>
        <sz val="12"/>
        <color theme="1"/>
        <rFont val="Aptos"/>
        <family val="2"/>
      </rPr>
      <t xml:space="preserve"> que aparezcan en el reporte de semanas para ese patrón.</t>
    </r>
  </si>
  <si>
    <r>
      <t xml:space="preserve">Cuando termines con un patrón, </t>
    </r>
    <r>
      <rPr>
        <b/>
        <sz val="12"/>
        <color theme="1"/>
        <rFont val="Aptos"/>
        <family val="2"/>
      </rPr>
      <t>empieza el mismo proceso con el siguiente patrón</t>
    </r>
    <r>
      <rPr>
        <sz val="12"/>
        <color theme="1"/>
        <rFont val="Aptos"/>
        <family val="2"/>
      </rPr>
      <t xml:space="preserve"> (nuevo empleador).</t>
    </r>
  </si>
  <si>
    <t xml:space="preserve">No use el número del seguro social para verificar esta cuestión por que a veces es inexacto por que existen números que se otorgaron cuando las personas eran </t>
  </si>
  <si>
    <t>Lo que debe hacer es observar el primer registro del reporte de semanas cotizadas, el primer empleo que tuvo. Si la fecha que aparece como alta es anterior</t>
  </si>
  <si>
    <t>a el 1 de Julio de 1997 la persona es ley 73 y asi lo va a tomar el sistema. Si esa fecha es posterior al 1 de Julio de 1997 es ley 97.</t>
  </si>
  <si>
    <t>Asi se ve el final del documento de reporte de semanas cotizadas donde está el primer empleo registrado.</t>
  </si>
  <si>
    <t>CON ESTE Y LA NUEVA CANTIDAD DE SEMANAS PUEDE HACER SU NUEVO CÁLCULO PARA SABER CUANTO OBTENDRÁ DE PENSIÓN CON MODALIDAD 40</t>
  </si>
  <si>
    <t>Y TE ESTA COSTANDO EL PORCENTAJE DEL MISMO SALARIO YA SEA POR DÍA, MES ó  AÑO.</t>
  </si>
  <si>
    <t>DEBES DECIDIR CONCIENTEMENTE, CUANTO DINERO AL MES PUEDES PAGAR A M40 A PARTE DE TUS GASTOS FAMILIARES Y PERSONALES PARA QUE PUEDAS PAGAR CONTINUAMENTE.</t>
  </si>
  <si>
    <t>ESTE ES EL SALARIO DIARIO A COTIZAR. ESTAS PAGANDO PARA QUE ESTE SUELDO APAREZCA EN LAS SEMANAS COTIZADAS</t>
  </si>
  <si>
    <t>LAS FECHAS EN LA PESTAÑA DE SALARIO PROMEDIO DE ESTE DOCUMENTO DBERÁN SER DEL DÍA INICIAL AL DÍA  FINAL DE INVERSIÓN DE MODALIDAD 40</t>
  </si>
  <si>
    <t>EN EL CAMPO AZUL INGRESAS LAS SEMANAS COTIZADAS</t>
  </si>
  <si>
    <t>LOS CAMPOS EN AZUL SON DATOS QUE DEBES INGRESAR SEGÚN SU TIPO.</t>
  </si>
  <si>
    <t>OBTENEMOS NUESTROS PORCENTAJES</t>
  </si>
  <si>
    <t>POR ACTUARIAL=Monto total anual de la pensión</t>
  </si>
  <si>
    <t>Semanas cotizadas</t>
  </si>
  <si>
    <t xml:space="preserve">Semanas por recuperar </t>
  </si>
  <si>
    <t>14.-</t>
  </si>
  <si>
    <t>TABLA DE FRACCIONES DE INCREMENTO ART 170 LEY 73 IMSS</t>
  </si>
  <si>
    <t>ART 170 LEY 73 IMSS</t>
  </si>
  <si>
    <r>
      <t>Comparamos las</t>
    </r>
    <r>
      <rPr>
        <b/>
        <sz val="11"/>
        <color theme="1"/>
        <rFont val="Calibri"/>
        <family val="2"/>
        <scheme val="minor"/>
      </rPr>
      <t xml:space="preserve"> semanas pendientes de utilizar </t>
    </r>
    <r>
      <rPr>
        <sz val="11"/>
        <color theme="1"/>
        <rFont val="Calibri"/>
        <family val="2"/>
        <scheme val="minor"/>
      </rPr>
      <t>contra la tabla de fracciones de incrementos que se</t>
    </r>
  </si>
  <si>
    <t>EN ESTA PARTE BUSCAMOS OBTENER EL PORCENTAJE DE INCREMENTOS, DE CUANTÍA BÁSICA</t>
  </si>
  <si>
    <t>RESTO DEL CÁLCULO.</t>
  </si>
  <si>
    <t>EL PORCENTAJE ACTUARIAL ES EL QUE USAREMOS PARA ANUALIZAR LA PENSIÓN Y HACER EL</t>
  </si>
  <si>
    <r>
      <t xml:space="preserve">Si en </t>
    </r>
    <r>
      <rPr>
        <b/>
        <sz val="11"/>
        <color theme="1"/>
        <rFont val="Calibri"/>
        <family val="2"/>
        <scheme val="minor"/>
      </rPr>
      <t>número de incrementos torales</t>
    </r>
    <r>
      <rPr>
        <sz val="11"/>
        <color theme="1"/>
        <rFont val="Calibri"/>
        <family val="2"/>
        <scheme val="minor"/>
      </rPr>
      <t xml:space="preserve"> sale un numero con decimales, solamente vamos a </t>
    </r>
  </si>
  <si>
    <t>Determinar Grupo Salarial en tabla del ART 167 LEY 73 IMSS</t>
  </si>
  <si>
    <t>Incremento adicional según tabla</t>
  </si>
  <si>
    <t>Determinar monto y porcentaje de los Incrementos</t>
  </si>
  <si>
    <t>El resultado de Grupo salarial lo cotejamos con la tabla del ART 167 y copiamos</t>
  </si>
  <si>
    <t>el porcentaje de cuantía básica y el de incremento anual que le corresponde</t>
  </si>
  <si>
    <t xml:space="preserve">ingresar en incrementos completos  redondeados el número entero. Los decimales los vamos </t>
  </si>
  <si>
    <t>a operar en el siguiente bloque</t>
  </si>
  <si>
    <r>
      <t xml:space="preserve">encuentraa lado derecho del </t>
    </r>
    <r>
      <rPr>
        <b/>
        <sz val="11"/>
        <color theme="1"/>
        <rFont val="Calibri"/>
        <family val="2"/>
        <scheme val="minor"/>
      </rPr>
      <t>ART 170 LEY 73 IMSS</t>
    </r>
    <r>
      <rPr>
        <sz val="11"/>
        <color theme="1"/>
        <rFont val="Calibri"/>
        <family val="2"/>
        <scheme val="minor"/>
      </rPr>
      <t xml:space="preserve"> y nos da el siguiente resultado</t>
    </r>
  </si>
  <si>
    <t>Número entre 13 y 26 tiene derecho a .5 incrementos</t>
  </si>
  <si>
    <t>Número entre mayor a 26 tiene derecho a 1 incremento.</t>
  </si>
  <si>
    <t>Aquí el resultado es automático, no tienes que ingresar datos</t>
  </si>
  <si>
    <t>TOPE IMPORTE MENSUAL MÁXIMO DE PENSIÓN</t>
  </si>
  <si>
    <t xml:space="preserve">Resultado se divide entre 12 </t>
  </si>
  <si>
    <t>Se multiplica por 365</t>
  </si>
  <si>
    <t>Promedio últimas 250 semanas</t>
  </si>
  <si>
    <t>La pensión resultante no puede ser mayor al monto anual de cotización de esta tabla.</t>
  </si>
  <si>
    <t>que se supere el tope mensual máximo del ART 169 de LEY73</t>
  </si>
  <si>
    <t>PENSIÓN MINIMA MENSUAL</t>
  </si>
  <si>
    <t>Legalmente la pensión no puede ser mas alta que este resultado</t>
  </si>
  <si>
    <t>Pero si su pensión es menor a la pensión mínima mensual del año en curso, se le da la mínima , no importando</t>
  </si>
  <si>
    <t>AGUINALDO</t>
  </si>
  <si>
    <t xml:space="preserve">El aguinaldo es un mes de la cuantía calculada por edad. La mencionamos en el punto número 11 de </t>
  </si>
  <si>
    <t>esta tabla.</t>
  </si>
  <si>
    <t>Se divide entre 12</t>
  </si>
  <si>
    <t>menores de edad, se les llama número de seguro facultativo que es el que tienen los estudiantes</t>
  </si>
  <si>
    <t>11%FOX</t>
  </si>
  <si>
    <t>Cantidad de UMAs</t>
  </si>
  <si>
    <t>Pago de 28 días</t>
  </si>
  <si>
    <t>Pago de 30 días</t>
  </si>
  <si>
    <t>Pago de 31 días</t>
  </si>
  <si>
    <t>En el recuadro de ALTA EN ESTE PERIODO se ingresa la fecha inicial en la que se pretende pagar modalidad 40</t>
  </si>
  <si>
    <t>En el cuadro de BAJA EN ESTE PERIODO se ingresa la fecha final en la que se pretende pagar Modalidad 40</t>
  </si>
  <si>
    <t>El primer renglón de la tabla está destinado para ingresar las fechas en que se pretende pagar Modalidad 40</t>
  </si>
  <si>
    <t>De igual forma en el recuadro de SALARIO BASE DE COTIZACIÓN se ingresa el salario con el que se pretende pagar Modalidad 40 , por ejemplo lo correspondiente a 10 UMAS que es un SALARIO DE $1,131.40</t>
  </si>
  <si>
    <t xml:space="preserve">En los siguientes espacios se copian y pegan los datos tal cual estan en la primer tabla de CALCULO DEL SALARIO. Esto va a provocar que el resultado de la tabla contenga el lapso de tiempo que queremos pagar </t>
  </si>
  <si>
    <t xml:space="preserve">y que se promedie con lo que resta del tiempo que ya transcurrió. El resultado será nuestro PROMEDIO DEL SALARIO DE LOS ÚLTIMOS 5 AÑOS tomando en cuenta el salario que deseamos en la cantidad de </t>
  </si>
  <si>
    <t>años que deseamos, ya sean 1,2,3,4 o 5 años.</t>
  </si>
  <si>
    <t>Con esos datos vamos a realizar un nuevo estudio que nos dará cuanto va a ganar el derechohabiente invirtiendo en Modalidad 40</t>
  </si>
  <si>
    <t>Aquí conseguimos el SALARIO PROMEDIO, en internet, buscamos cuanto aproximadamente será el valor de el salario minimo en el año que terminamos de pagar Modalidad 40</t>
  </si>
  <si>
    <t>Y la UMA la buscamos en la tabla de nuestra pestaña de Modalidad 40</t>
  </si>
  <si>
    <t>Sucede que 3 datos clabe obtenidos en el cálculo de pensión son el SALARIO PROMEDIO DE LOS ÚLTIMOS 5 AÑOS, la UMA, el SALARIO MÍNIMO</t>
  </si>
  <si>
    <t>El fundamento de que los cálculos externos no son definitivos deriva de:</t>
  </si>
  <si>
    <r>
      <t>Ley del Seguro Social</t>
    </r>
    <r>
      <rPr>
        <sz val="11"/>
        <color theme="1"/>
        <rFont val="Calibri"/>
        <family val="2"/>
        <scheme val="minor"/>
      </rPr>
      <t xml:space="preserve"> → arts. 171 y 287: sólo el IMSS puede reconocer y resolver prestaciones.</t>
    </r>
  </si>
  <si>
    <r>
      <t>Reglamento de Prestaciones Económicas</t>
    </r>
    <r>
      <rPr>
        <sz val="11"/>
        <color theme="1"/>
        <rFont val="Calibri"/>
        <family val="2"/>
        <scheme val="minor"/>
      </rPr>
      <t xml:space="preserve"> → arts. 2, 3, 8, 9 y 10: definen que la autoridad del IMSS es la única facultada para dictaminar la cuantía de la pensión.</t>
    </r>
  </si>
  <si>
    <t>Podemos utilizar la misma UMA y el mismo SALARIO MÍNIMO siempre y cuando le lo hagamos saber al derechohabiente bajo el entendido de que en la misma ley señala  que incluso</t>
  </si>
  <si>
    <t>hasta que el IMSS no emita la resolución de pensión, cualquier cálculo es informativo.</t>
  </si>
  <si>
    <t xml:space="preserve">TABLA ACTUALIZADA EN UMAS DEL ARTÍCULO 167 DE LA LSS </t>
  </si>
  <si>
    <t>ESTA VERSIÓN ESTÁ EN DESHUSO</t>
  </si>
  <si>
    <t>M40</t>
  </si>
  <si>
    <t>1 SMV</t>
  </si>
  <si>
    <t xml:space="preserve"> %COSTO MODALIDAD 40</t>
  </si>
  <si>
    <t>PAGO DIARIO</t>
  </si>
  <si>
    <t xml:space="preserve">UMA </t>
  </si>
  <si>
    <t>Valor de UMA</t>
  </si>
  <si>
    <t>SALARIO COTIZADO DIARIO</t>
  </si>
  <si>
    <t>📍 Municipios incluidos en la ZLFN</t>
  </si>
  <si>
    <r>
      <t xml:space="preserve">Según la </t>
    </r>
    <r>
      <rPr>
        <b/>
        <sz val="11"/>
        <color theme="1"/>
        <rFont val="Calibri"/>
        <family val="2"/>
        <scheme val="minor"/>
      </rPr>
      <t>CONASAMI</t>
    </r>
    <r>
      <rPr>
        <sz val="11"/>
        <color theme="1"/>
        <rFont val="Calibri"/>
        <family val="2"/>
        <scheme val="minor"/>
      </rPr>
      <t xml:space="preserve"> (Comisión Nacional de Salarios Mínimos), desde 2019 la Zona Libre de la Frontera Norte comprende </t>
    </r>
    <r>
      <rPr>
        <b/>
        <sz val="11"/>
        <color theme="1"/>
        <rFont val="Calibri"/>
        <family val="2"/>
        <scheme val="minor"/>
      </rPr>
      <t>43 municipios</t>
    </r>
    <r>
      <rPr>
        <sz val="11"/>
        <color theme="1"/>
        <rFont val="Calibri"/>
        <family val="2"/>
        <scheme val="minor"/>
      </rPr>
      <t xml:space="preserve">, distribuidos en </t>
    </r>
    <r>
      <rPr>
        <b/>
        <sz val="11"/>
        <color theme="1"/>
        <rFont val="Calibri"/>
        <family val="2"/>
        <scheme val="minor"/>
      </rPr>
      <t>6 estados</t>
    </r>
    <r>
      <rPr>
        <sz val="11"/>
        <color theme="1"/>
        <rFont val="Calibri"/>
        <family val="2"/>
        <scheme val="minor"/>
      </rPr>
      <t>:</t>
    </r>
  </si>
  <si>
    <t>Baja California</t>
  </si>
  <si>
    <r>
      <t xml:space="preserve">Ensenada (solo la delegación municipal de </t>
    </r>
    <r>
      <rPr>
        <i/>
        <sz val="11"/>
        <color theme="1"/>
        <rFont val="Calibri"/>
        <family val="2"/>
        <scheme val="minor"/>
      </rPr>
      <t>El Sauzal de Rodríguez</t>
    </r>
    <r>
      <rPr>
        <sz val="11"/>
        <color theme="1"/>
        <rFont val="Calibri"/>
        <family val="2"/>
        <scheme val="minor"/>
      </rPr>
      <t>)</t>
    </r>
  </si>
  <si>
    <t>Mexicali</t>
  </si>
  <si>
    <t>Playas de Rosarito</t>
  </si>
  <si>
    <t>Tecate</t>
  </si>
  <si>
    <t>Tijuana</t>
  </si>
  <si>
    <t>Sonora</t>
  </si>
  <si>
    <t>San Luis Río Colorado</t>
  </si>
  <si>
    <t>Puerto Peñasco</t>
  </si>
  <si>
    <t>General Plutarco Elías Calles</t>
  </si>
  <si>
    <t>Caborca</t>
  </si>
  <si>
    <t>Altar</t>
  </si>
  <si>
    <t>Sáric</t>
  </si>
  <si>
    <t>Nogales</t>
  </si>
  <si>
    <t>Santa Cruz</t>
  </si>
  <si>
    <t>Cananea</t>
  </si>
  <si>
    <t>Naco</t>
  </si>
  <si>
    <t>Agua Prieta</t>
  </si>
  <si>
    <t>Chihuahua</t>
  </si>
  <si>
    <t>Janos</t>
  </si>
  <si>
    <t>Ascensión</t>
  </si>
  <si>
    <t>Juárez</t>
  </si>
  <si>
    <t>Praxedis G. Guerrero</t>
  </si>
  <si>
    <t>Guadalupe</t>
  </si>
  <si>
    <t>Coyame del Sotol</t>
  </si>
  <si>
    <t>Ojinaga</t>
  </si>
  <si>
    <t>Manuel Benavides</t>
  </si>
  <si>
    <t>Coahuila de Zaragoza</t>
  </si>
  <si>
    <t>Ocampo</t>
  </si>
  <si>
    <t>Acuña</t>
  </si>
  <si>
    <t>Zaragoza</t>
  </si>
  <si>
    <t>Jiménez</t>
  </si>
  <si>
    <t>Piedras Negras</t>
  </si>
  <si>
    <t>Nava</t>
  </si>
  <si>
    <t>Guerrero</t>
  </si>
  <si>
    <t>Hidalgo</t>
  </si>
  <si>
    <t>Nuevo León</t>
  </si>
  <si>
    <t>Anáhuac</t>
  </si>
  <si>
    <t>Tamaulipas</t>
  </si>
  <si>
    <t>Nuevo Laredo</t>
  </si>
  <si>
    <t>Mier</t>
  </si>
  <si>
    <t>Miguel Alemán</t>
  </si>
  <si>
    <t>Camargo</t>
  </si>
  <si>
    <t>Gustavo Díaz Ordaz</t>
  </si>
  <si>
    <t>Reynosa</t>
  </si>
  <si>
    <t>Río Bravo</t>
  </si>
  <si>
    <t>Valle Hermoso</t>
  </si>
  <si>
    <t>Matamoros</t>
  </si>
  <si>
    <r>
      <t xml:space="preserve">✅ En todos estos municipios, el </t>
    </r>
    <r>
      <rPr>
        <b/>
        <sz val="11"/>
        <color theme="1"/>
        <rFont val="Calibri"/>
        <family val="2"/>
        <scheme val="minor"/>
      </rPr>
      <t>Salario Mínimo General 2025 es $419.88 MXN diarios</t>
    </r>
    <r>
      <rPr>
        <sz val="11"/>
        <color theme="1"/>
        <rFont val="Calibri"/>
        <family val="2"/>
        <scheme val="minor"/>
      </rPr>
      <t>.</t>
    </r>
  </si>
  <si>
    <r>
      <t xml:space="preserve">En el </t>
    </r>
    <r>
      <rPr>
        <b/>
        <sz val="11"/>
        <color theme="1"/>
        <rFont val="Calibri"/>
        <family val="2"/>
        <scheme val="minor"/>
      </rPr>
      <t>resto del país</t>
    </r>
    <r>
      <rPr>
        <sz val="11"/>
        <color theme="1"/>
        <rFont val="Calibri"/>
        <family val="2"/>
        <scheme val="minor"/>
      </rPr>
      <t xml:space="preserve">, el salario mínimo es de </t>
    </r>
    <r>
      <rPr>
        <b/>
        <sz val="11"/>
        <color theme="1"/>
        <rFont val="Calibri"/>
        <family val="2"/>
        <scheme val="minor"/>
      </rPr>
      <t>$278.80 MXN diarios</t>
    </r>
    <r>
      <rPr>
        <sz val="11"/>
        <color theme="1"/>
        <rFont val="Calibri"/>
        <family val="2"/>
        <scheme val="minor"/>
      </rPr>
      <t>.</t>
    </r>
  </si>
  <si>
    <r>
      <t xml:space="preserve">La </t>
    </r>
    <r>
      <rPr>
        <b/>
        <sz val="16"/>
        <color theme="1"/>
        <rFont val="Calibri"/>
        <family val="2"/>
        <scheme val="minor"/>
      </rPr>
      <t>Zona Libre de la Frontera Norte (ZLFN)</t>
    </r>
    <r>
      <rPr>
        <sz val="16"/>
        <color theme="1"/>
        <rFont val="Calibri"/>
        <family val="2"/>
        <scheme val="minor"/>
      </rPr>
      <t xml:space="preserve"> es un área especial que aplica un </t>
    </r>
    <r>
      <rPr>
        <b/>
        <sz val="16"/>
        <color theme="1"/>
        <rFont val="Calibri"/>
        <family val="2"/>
        <scheme val="minor"/>
      </rPr>
      <t>salario mínimo distinto</t>
    </r>
    <r>
      <rPr>
        <sz val="16"/>
        <color theme="1"/>
        <rFont val="Calibri"/>
        <family val="2"/>
        <scheme val="minor"/>
      </rPr>
      <t xml:space="preserve"> (más alto que el del resto del país).</t>
    </r>
  </si>
  <si>
    <t>INICIALES IMPORTANTES PARA REALIZAR TODA LA OPERACIÓN</t>
  </si>
  <si>
    <t>DESCARGA DE SEMANAS COTIZADAS</t>
  </si>
  <si>
    <t>https://www.imss.gob.mx/tramites/imss02025a</t>
  </si>
  <si>
    <t>NOTAS ADICIONALES</t>
  </si>
  <si>
    <t>1️⃣ ¿EN QUÉ ARTÍCULO SE ESTABLECE QUE PUEDE HABER SALARIOS MÍNIMOS DISTINTOS POR ZONA?</t>
  </si>
  <si>
    <t>📜 Constitución Política de los Estados Unidos Mexicanos</t>
  </si>
  <si>
    <t>Artículo 123, Apartado A, fracción VI</t>
  </si>
  <si>
    <r>
      <t xml:space="preserve">“Los salarios mínimos generales deberán ser suficientes para satisfacer las necesidades normales de un jefe de familia (…) </t>
    </r>
    <r>
      <rPr>
        <b/>
        <i/>
        <sz val="11"/>
        <color theme="1"/>
        <rFont val="Calibri"/>
        <family val="2"/>
        <scheme val="minor"/>
      </rPr>
      <t>y podrán fijarse uno o varios salarios mínimos generales</t>
    </r>
    <r>
      <rPr>
        <i/>
        <sz val="11"/>
        <color theme="1"/>
        <rFont val="Calibri"/>
        <family val="2"/>
        <scheme val="minor"/>
      </rPr>
      <t>…”</t>
    </r>
  </si>
  <si>
    <r>
      <t xml:space="preserve">🔹 </t>
    </r>
    <r>
      <rPr>
        <b/>
        <sz val="11"/>
        <color theme="1"/>
        <rFont val="Calibri"/>
        <family val="2"/>
        <scheme val="minor"/>
      </rPr>
      <t>Clave legal</t>
    </r>
    <r>
      <rPr>
        <sz val="11"/>
        <color theme="1"/>
        <rFont val="Calibri"/>
        <family val="2"/>
        <scheme val="minor"/>
      </rPr>
      <t>:</t>
    </r>
  </si>
  <si>
    <r>
      <t xml:space="preserve">Aquí la Constitución </t>
    </r>
    <r>
      <rPr>
        <b/>
        <sz val="11"/>
        <color theme="1"/>
        <rFont val="Calibri"/>
        <family val="2"/>
        <scheme val="minor"/>
      </rPr>
      <t>autoriza explícitamente</t>
    </r>
    <r>
      <rPr>
        <sz val="11"/>
        <color theme="1"/>
        <rFont val="Calibri"/>
        <family val="2"/>
        <scheme val="minor"/>
      </rPr>
      <t xml:space="preserve"> que existan </t>
    </r>
    <r>
      <rPr>
        <b/>
        <sz val="11"/>
        <color theme="1"/>
        <rFont val="Calibri"/>
        <family val="2"/>
        <scheme val="minor"/>
      </rPr>
      <t>uno o varios salarios mínimos generales</t>
    </r>
    <r>
      <rPr>
        <sz val="11"/>
        <color theme="1"/>
        <rFont val="Calibri"/>
        <family val="2"/>
        <scheme val="minor"/>
      </rPr>
      <t xml:space="preserve">, lo que permite legalmente diferenciar por </t>
    </r>
    <r>
      <rPr>
        <b/>
        <sz val="11"/>
        <color theme="1"/>
        <rFont val="Calibri"/>
        <family val="2"/>
        <scheme val="minor"/>
      </rPr>
      <t>zonas geográficas</t>
    </r>
    <r>
      <rPr>
        <sz val="11"/>
        <color theme="1"/>
        <rFont val="Calibri"/>
        <family val="2"/>
        <scheme val="minor"/>
      </rPr>
      <t>.</t>
    </r>
  </si>
  <si>
    <t>2️⃣ ¿QUÉ LEY DESARROLLA ESA FACULTAD?</t>
  </si>
  <si>
    <t>📘 Ley Federal del Trabajo (LFT)</t>
  </si>
  <si>
    <t>🔹 Artículo 90</t>
  </si>
  <si>
    <t>Define qué es el salario mínimo y su finalidad.</t>
  </si>
  <si>
    <t>🔹 Artículo 91</t>
  </si>
  <si>
    <r>
      <t xml:space="preserve">Reconoce la existencia del </t>
    </r>
    <r>
      <rPr>
        <b/>
        <sz val="11"/>
        <color theme="1"/>
        <rFont val="Calibri"/>
        <family val="2"/>
        <scheme val="minor"/>
      </rPr>
      <t>salario mínimo general</t>
    </r>
    <r>
      <rPr>
        <sz val="11"/>
        <color theme="1"/>
        <rFont val="Calibri"/>
        <family val="2"/>
        <scheme val="minor"/>
      </rPr>
      <t>.</t>
    </r>
  </si>
  <si>
    <t>🔹 Artículo 94</t>
  </si>
  <si>
    <r>
      <t xml:space="preserve">“Los salarios mínimos se fijarán por una </t>
    </r>
    <r>
      <rPr>
        <b/>
        <i/>
        <sz val="11"/>
        <color theme="1"/>
        <rFont val="Calibri"/>
        <family val="2"/>
        <scheme val="minor"/>
      </rPr>
      <t>Comisión Nacional</t>
    </r>
    <r>
      <rPr>
        <i/>
        <sz val="11"/>
        <color theme="1"/>
        <rFont val="Calibri"/>
        <family val="2"/>
        <scheme val="minor"/>
      </rPr>
      <t xml:space="preserve"> integrada por representantes de los trabajadores, patrones y del gobierno…”</t>
    </r>
  </si>
  <si>
    <r>
      <t xml:space="preserve">➡️ Aquí se reconoce formalmente a la </t>
    </r>
    <r>
      <rPr>
        <b/>
        <sz val="11"/>
        <color theme="1"/>
        <rFont val="Calibri"/>
        <family val="2"/>
        <scheme val="minor"/>
      </rPr>
      <t>CONASAMI</t>
    </r>
    <r>
      <rPr>
        <sz val="11"/>
        <color theme="1"/>
        <rFont val="Calibri"/>
        <family val="2"/>
        <scheme val="minor"/>
      </rPr>
      <t>.</t>
    </r>
  </si>
  <si>
    <t>🔹 Artículo 570</t>
  </si>
  <si>
    <t>“La Comisión Nacional de los Salarios Mínimos fijará los salarios mínimos generales y profesionales…”</t>
  </si>
  <si>
    <r>
      <t xml:space="preserve">📌 </t>
    </r>
    <r>
      <rPr>
        <b/>
        <sz val="11"/>
        <color theme="1"/>
        <rFont val="Calibri"/>
        <family val="2"/>
        <scheme val="minor"/>
      </rPr>
      <t>Conclusión legal</t>
    </r>
    <r>
      <rPr>
        <sz val="11"/>
        <color theme="1"/>
        <rFont val="Calibri"/>
        <family val="2"/>
        <scheme val="minor"/>
      </rPr>
      <t>:</t>
    </r>
  </si>
  <si>
    <r>
      <t xml:space="preserve">La LFT </t>
    </r>
    <r>
      <rPr>
        <b/>
        <sz val="11"/>
        <color theme="1"/>
        <rFont val="Calibri"/>
        <family val="2"/>
        <scheme val="minor"/>
      </rPr>
      <t>faculta expresamente</t>
    </r>
    <r>
      <rPr>
        <sz val="11"/>
        <color theme="1"/>
        <rFont val="Calibri"/>
        <family val="2"/>
        <scheme val="minor"/>
      </rPr>
      <t xml:space="preserve"> a la CONASAMI para fijar </t>
    </r>
    <r>
      <rPr>
        <b/>
        <sz val="11"/>
        <color theme="1"/>
        <rFont val="Calibri"/>
        <family val="2"/>
        <scheme val="minor"/>
      </rPr>
      <t>salarios mínimos distintos</t>
    </r>
    <r>
      <rPr>
        <sz val="11"/>
        <color theme="1"/>
        <rFont val="Calibri"/>
        <family val="2"/>
        <scheme val="minor"/>
      </rPr>
      <t>, conforme a condiciones económicas y regionales.</t>
    </r>
  </si>
  <si>
    <t>3️⃣ ¿EN QUÉ NORMA SE CREA LA ZONA LIBRE DE LA FRONTERA NORTE (ZLFN)?</t>
  </si>
  <si>
    <r>
      <t xml:space="preserve">⚠️ </t>
    </r>
    <r>
      <rPr>
        <b/>
        <sz val="11"/>
        <color theme="1"/>
        <rFont val="Calibri"/>
        <family val="2"/>
        <scheme val="minor"/>
      </rPr>
      <t>Esto NO está en la Ley del Seguro Social ni en la LFT como capítulo propio.</t>
    </r>
  </si>
  <si>
    <t>📜 DECRETO PRESIDENCIAL</t>
  </si>
  <si>
    <t>Decreto por el que se establece la Zona Libre de la Frontera Norte</t>
  </si>
  <si>
    <r>
      <t xml:space="preserve">📅 </t>
    </r>
    <r>
      <rPr>
        <b/>
        <sz val="11"/>
        <color theme="1"/>
        <rFont val="Calibri"/>
        <family val="2"/>
        <scheme val="minor"/>
      </rPr>
      <t>Publicado en el DOF el 31 de diciembre de 2018</t>
    </r>
  </si>
  <si>
    <t>Este decreto:</t>
  </si>
  <si>
    <r>
      <t xml:space="preserve">Crea la </t>
    </r>
    <r>
      <rPr>
        <b/>
        <sz val="11"/>
        <color theme="1"/>
        <rFont val="Calibri"/>
        <family val="2"/>
        <scheme val="minor"/>
      </rPr>
      <t>Zona Libre de la Frontera Norte</t>
    </r>
  </si>
  <si>
    <r>
      <t xml:space="preserve">Define </t>
    </r>
    <r>
      <rPr>
        <b/>
        <sz val="11"/>
        <color theme="1"/>
        <rFont val="Calibri"/>
        <family val="2"/>
        <scheme val="minor"/>
      </rPr>
      <t>municipios específicos</t>
    </r>
  </si>
  <si>
    <r>
      <t xml:space="preserve">Establece </t>
    </r>
    <r>
      <rPr>
        <b/>
        <sz val="11"/>
        <color theme="1"/>
        <rFont val="Calibri"/>
        <family val="2"/>
        <scheme val="minor"/>
      </rPr>
      <t>estímulos fiscales</t>
    </r>
  </si>
  <si>
    <r>
      <t xml:space="preserve">Sirve de base para que la CONASAMI </t>
    </r>
    <r>
      <rPr>
        <b/>
        <sz val="11"/>
        <color theme="1"/>
        <rFont val="Calibri"/>
        <family val="2"/>
        <scheme val="minor"/>
      </rPr>
      <t>fije un salario mínimo superior</t>
    </r>
    <r>
      <rPr>
        <sz val="11"/>
        <color theme="1"/>
        <rFont val="Calibri"/>
        <family val="2"/>
        <scheme val="minor"/>
      </rPr>
      <t xml:space="preserve"> en esa región</t>
    </r>
  </si>
  <si>
    <t>4️⃣ ¿DÓNDE SE FIJAN LOS MONTOS EXACTOS ($419.88 y $278.80)?</t>
  </si>
  <si>
    <t>📢 Resoluciones anuales de la CONASAMI</t>
  </si>
  <si>
    <r>
      <t xml:space="preserve">Publicadas cada año en el </t>
    </r>
    <r>
      <rPr>
        <b/>
        <sz val="11"/>
        <color theme="1"/>
        <rFont val="Calibri"/>
        <family val="2"/>
        <scheme val="minor"/>
      </rPr>
      <t>Diario Oficial de la Federación</t>
    </r>
  </si>
  <si>
    <r>
      <t xml:space="preserve">Resolución CONASAMI para salarios mínimos </t>
    </r>
    <r>
      <rPr>
        <b/>
        <sz val="11"/>
        <color theme="1"/>
        <rFont val="Calibri"/>
        <family val="2"/>
        <scheme val="minor"/>
      </rPr>
      <t>2025</t>
    </r>
  </si>
  <si>
    <t>Ahí se establecen:</t>
  </si>
  <si>
    <r>
      <t xml:space="preserve">💰 </t>
    </r>
    <r>
      <rPr>
        <b/>
        <sz val="11"/>
        <color theme="1"/>
        <rFont val="Calibri"/>
        <family val="2"/>
        <scheme val="minor"/>
      </rPr>
      <t>ZLFN:</t>
    </r>
    <r>
      <rPr>
        <sz val="11"/>
        <color theme="1"/>
        <rFont val="Calibri"/>
        <family val="2"/>
        <scheme val="minor"/>
      </rPr>
      <t xml:space="preserve"> $419.88 diarios</t>
    </r>
  </si>
  <si>
    <r>
      <t xml:space="preserve">💰 </t>
    </r>
    <r>
      <rPr>
        <b/>
        <sz val="11"/>
        <color theme="1"/>
        <rFont val="Calibri"/>
        <family val="2"/>
        <scheme val="minor"/>
      </rPr>
      <t>Resto del país:</t>
    </r>
    <r>
      <rPr>
        <sz val="11"/>
        <color theme="1"/>
        <rFont val="Calibri"/>
        <family val="2"/>
        <scheme val="minor"/>
      </rPr>
      <t xml:space="preserve"> $278.80 diarios</t>
    </r>
  </si>
  <si>
    <r>
      <t xml:space="preserve">📌 </t>
    </r>
    <r>
      <rPr>
        <b/>
        <sz val="11"/>
        <color theme="1"/>
        <rFont val="Calibri"/>
        <family val="2"/>
        <scheme val="minor"/>
      </rPr>
      <t>Estas resoluciones son obligatorias</t>
    </r>
    <r>
      <rPr>
        <sz val="11"/>
        <color theme="1"/>
        <rFont val="Calibri"/>
        <family val="2"/>
        <scheme val="minor"/>
      </rPr>
      <t xml:space="preserve"> y tienen fundamento constitucional y legal.</t>
    </r>
  </si>
  <si>
    <t>DIRECCIÓN WEB</t>
  </si>
  <si>
    <t>https://www.gob.mx/conasami/documentos/clasificacion-de-los-municipios-por-area-geografica</t>
  </si>
  <si>
    <t>Determinar monto por  asignaciones Familiares y/o Ayuda Asistencial Artículo 164,166,167,168,169 y170</t>
  </si>
  <si>
    <t>Determinar pension anual con 11% Factor FOX de Actualización</t>
  </si>
  <si>
    <t>Determinar Factor 11% FOX de Actualización</t>
  </si>
  <si>
    <t>TOPE IMPORTE MENSUAL MÁXIMO DE PENSIÓN ART 169 LEY 73 IMSS</t>
  </si>
  <si>
    <t>“El artículo 169 de la Ley del Seguro Social establece que la pensión total, incluyendo asignaciones</t>
  </si>
  <si>
    <t>familiares y ayudas asistenciales, no podrá exceder del 100 % del salario promedio que sirvió de base</t>
  </si>
  <si>
    <t>para su cálculo, salvo cuando el excedente derive de semanas de cotización reconocidas o se trate de</t>
  </si>
  <si>
    <t>una pensión mínima garantizada.”</t>
  </si>
  <si>
    <r>
      <t xml:space="preserve">Cuando la pensión calculada resulte </t>
    </r>
    <r>
      <rPr>
        <b/>
        <sz val="11"/>
        <color theme="1"/>
        <rFont val="Calibri"/>
        <family val="2"/>
        <scheme val="minor"/>
      </rPr>
      <t>inferior a la pensión mínima</t>
    </r>
    <r>
      <rPr>
        <sz val="11"/>
        <color theme="1"/>
        <rFont val="Calibri"/>
        <family val="2"/>
        <scheme val="minor"/>
      </rPr>
      <t>,</t>
    </r>
  </si>
  <si>
    <t>PENSIÓN MINIMA MENSUAL +11% FOX ART 168</t>
  </si>
  <si>
    <t>SEMANAS COTIZADAS</t>
  </si>
  <si>
    <t xml:space="preserve">COMO SE CONFORMA EL NÚMERO DE SEGURO SOCIAL </t>
  </si>
  <si>
    <t xml:space="preserve">Descarga tu reporte de semanas cotizadas aquí: </t>
  </si>
  <si>
    <t>¿En qué estado de la república vive?</t>
  </si>
  <si>
    <t>¿Tiene esposa o concubina?</t>
  </si>
  <si>
    <t>¿Tiene hijos menores de edad o estudiando?,  ¿Cuántos?</t>
  </si>
  <si>
    <t>¿Tiene padres que dependan económicamente de usted y viven con usted?, ¿Cuántos?</t>
  </si>
  <si>
    <t>¿Cuánto dinero tiene pensado invertir mensualmente a modalidad 40 sin que interfiera con su presupuesto personal, familia y mensual de manera que pueda ser constante la inversión ?</t>
  </si>
  <si>
    <t>¿Qué edad tiene?</t>
  </si>
  <si>
    <t>¿Cuántos años piensas invertir?</t>
  </si>
  <si>
    <t>SALARIO MÍNIMO</t>
  </si>
  <si>
    <t>Salario mínimo General del DF ó ZLFN 2025</t>
  </si>
  <si>
    <t>SI</t>
  </si>
  <si>
    <t>NO</t>
  </si>
  <si>
    <t>Monto anual de pensión antes de las asignaciones familiares</t>
  </si>
  <si>
    <t>Y ACTUARIAL QUE LO MISMO QUE EL MONTO ANUAL DE COTIZACIÓN.</t>
  </si>
  <si>
    <r>
      <t xml:space="preserve">En el </t>
    </r>
    <r>
      <rPr>
        <b/>
        <sz val="11"/>
        <color theme="1"/>
        <rFont val="Calibri"/>
        <family val="2"/>
        <scheme val="minor"/>
      </rPr>
      <t>resto del país</t>
    </r>
    <r>
      <rPr>
        <sz val="11"/>
        <color theme="1"/>
        <rFont val="Calibri"/>
        <family val="2"/>
        <scheme val="minor"/>
      </rPr>
      <t xml:space="preserve">, el salario mínimo es de </t>
    </r>
    <r>
      <rPr>
        <b/>
        <sz val="11"/>
        <color theme="1"/>
        <rFont val="Calibri"/>
        <family val="2"/>
        <scheme val="minor"/>
      </rPr>
      <t>$315.04 MXN diarios</t>
    </r>
    <r>
      <rPr>
        <sz val="11"/>
        <color theme="1"/>
        <rFont val="Calibri"/>
        <family val="2"/>
        <scheme val="minor"/>
      </rPr>
      <t>.</t>
    </r>
  </si>
  <si>
    <r>
      <t xml:space="preserve">✅ En todos estos municipios, el </t>
    </r>
    <r>
      <rPr>
        <b/>
        <sz val="11"/>
        <color theme="1"/>
        <rFont val="Calibri"/>
        <family val="2"/>
        <scheme val="minor"/>
      </rPr>
      <t>Salario Mínimo General 2026 (ZLFN) es $440.87 MXN diarios</t>
    </r>
    <r>
      <rPr>
        <sz val="11"/>
        <color theme="1"/>
        <rFont val="Calibri"/>
        <family val="2"/>
        <scheme val="minor"/>
      </rPr>
      <t>.</t>
    </r>
  </si>
  <si>
    <t>FACTORES QUE INTERVIENEN EN EL CÁLCULO DE PENSIÓN</t>
  </si>
  <si>
    <t>PROMEDIO DEL SALARIO DE LOS ÚLTIMOS 5 AÑOS</t>
  </si>
  <si>
    <t>BENEFICIARIOS</t>
  </si>
  <si>
    <t>EDAD</t>
  </si>
  <si>
    <t>SI ES LEY 73 O NO</t>
  </si>
  <si>
    <t>CONSERVACIÓN DE DERECHOS</t>
  </si>
  <si>
    <t xml:space="preserve">HIJOS </t>
  </si>
  <si>
    <t>DATOS DENTRO DEL SISTEMA SIN ERRORES Y EN ORDEN</t>
  </si>
  <si>
    <t>ESPOSA Ó CONCUBINA con acta de matrimonio ó concubinato inscrita.</t>
  </si>
  <si>
    <t>PADRES que vivan en el mismo domicilio y dependan económicamente del derechohabiente.</t>
  </si>
  <si>
    <t>La cuantía básica y los incrementos serán calculados conformea la siguiente tabla:</t>
  </si>
  <si>
    <t xml:space="preserve">reconocidas al asegurado con posterioridad a las primeras quinientas semanas de cotización. </t>
  </si>
  <si>
    <t>y de incrementos anuales computados de acuerdo con el número de cotizaciones semanales</t>
  </si>
  <si>
    <t>La edad que se toma para elegir el porcentaje es la edad que se tiene al momento de la baja teniendo conservación de derechos</t>
  </si>
  <si>
    <t>Se toma en cuenta sólo a partir de los 60 años la estrategia de 6 meses 1 día. Esto es sólo administrativo.</t>
  </si>
  <si>
    <t>EDAD Determinar pensión anual de acuerdo a la edad ART 171 LSS</t>
  </si>
  <si>
    <t>Artículo 167. Las pensiones anuales de invalidez y de vejez se compondrán de una cuantía básica</t>
  </si>
  <si>
    <t>PENSIÓN MINIMA MENSUAL +11% FOX DOF 05/01/2004 ART 168</t>
  </si>
  <si>
    <r>
      <t xml:space="preserve">El IMSS </t>
    </r>
    <r>
      <rPr>
        <b/>
        <sz val="11"/>
        <color theme="1"/>
        <rFont val="Calibri"/>
        <family val="2"/>
        <scheme val="minor"/>
      </rPr>
      <t>debe otorgar la pensión mínima vigente para el estado en cuestión</t>
    </r>
    <r>
      <rPr>
        <sz val="11"/>
        <color theme="1"/>
        <rFont val="Calibri"/>
        <family val="2"/>
        <scheme val="minor"/>
      </rPr>
      <t>.Se actualiza cada año.</t>
    </r>
  </si>
  <si>
    <t>Se multiplica por 365 días del año</t>
  </si>
  <si>
    <t>MENSUAL</t>
  </si>
  <si>
    <t>BAJA</t>
  </si>
  <si>
    <t>FECHA LÍMITE DE CONSERVACIÓN DE DERECHOS</t>
  </si>
  <si>
    <t>FECHA LÍMITE DE INSCRIPCIÓN MODALIDAD 40</t>
  </si>
  <si>
    <t>FECHA LÍMITE M40</t>
  </si>
  <si>
    <t>5 AÑOS DE FECHA DE BAJA AL DÍA DE HOY</t>
  </si>
  <si>
    <t>EXPEDIENTE DEL TRABAJADOR</t>
  </si>
  <si>
    <t>DOCUMENTO</t>
  </si>
  <si>
    <r>
      <rPr>
        <b/>
        <sz val="11"/>
        <color theme="1"/>
        <rFont val="Calibri"/>
        <family val="2"/>
        <scheme val="minor"/>
      </rPr>
      <t>DEBERÁN SER ORIGINAL Y COPIA y DE RECIENTE EMISIÓN</t>
    </r>
    <r>
      <rPr>
        <sz val="11"/>
        <color theme="1"/>
        <rFont val="Calibri"/>
        <family val="2"/>
        <scheme val="minor"/>
      </rPr>
      <t xml:space="preserve"> los documentos a presentar en el instituto correspondiente.</t>
    </r>
  </si>
  <si>
    <t xml:space="preserve">TRABAJADOR </t>
  </si>
  <si>
    <t>BENEFICIARIO 1</t>
  </si>
  <si>
    <t>BENEFICIARIO 2</t>
  </si>
  <si>
    <t>BENEFICIARIO 3</t>
  </si>
  <si>
    <t>DOCUMENTO CON NÚMERO DE SEGURO SOCIAL</t>
  </si>
  <si>
    <t>NO APLICA</t>
  </si>
  <si>
    <t>IDENTIFICACIÓN OFICIAL VIGENTE ORIGINAL Y COPIA</t>
  </si>
  <si>
    <t>BAJA DEL TRABAJADOR ANTE EL IMSS</t>
  </si>
  <si>
    <t>CONSTANCIA DE SEMANAS COTIZADAS</t>
  </si>
  <si>
    <t>ESTADO DE CUENTA DE AFORE RECIENTE NO MAYOR A 6 MESES ORIGINAL Y COPIA</t>
  </si>
  <si>
    <t>CURP (COPIA)</t>
  </si>
  <si>
    <t>COMPROBANTE DE DE DOMICILIO RECIENTE NO MAYOR A 3 MESES ORIGINAL Y COPIA</t>
  </si>
  <si>
    <t>ACTA DE NACIMIENTO ORIGINAL, RECIENTE, NO MAYOR A 3 MESES.</t>
  </si>
  <si>
    <t xml:space="preserve">ACTA DE MATRIMONIO ORIGINAL DE RECIENTE EMISIÓN NO MAYOR A 3 MESES </t>
  </si>
  <si>
    <t>ACTA DE NACIMIENTO DE ESPOSA (O) ORIGINAL DE RECIENTE EMISIÓN NO MAYOR A 3 MESES.</t>
  </si>
  <si>
    <t xml:space="preserve">IDENTIFICACIÓN OFICIAL DE ESPOSA (O) </t>
  </si>
  <si>
    <t xml:space="preserve">CURP DE ESPOSA (O) </t>
  </si>
  <si>
    <t>IDENTIFICACIÓN CURP Y ACTA DE NACIMIENTODE HIJOS, MENORES DE 15 AÑOS PRESENTAR -</t>
  </si>
  <si>
    <t xml:space="preserve">CONSTANCIA DE IDENTIDAD EXPEDIDA </t>
  </si>
  <si>
    <t>ESTADO DE CUENTA BANCARIA NIVEL 4, ser nivel 4 le permite ingresar depósitos sin que le cobren comisiones.</t>
  </si>
  <si>
    <t>FECHA LÍMITE DE CONSERVACIÓN</t>
  </si>
  <si>
    <t>UMA 2026</t>
  </si>
  <si>
    <t>TOPADO</t>
  </si>
  <si>
    <r>
      <t xml:space="preserve">✅ El </t>
    </r>
    <r>
      <rPr>
        <b/>
        <sz val="11"/>
        <color theme="1"/>
        <rFont val="Calibri"/>
        <family val="2"/>
        <scheme val="minor"/>
      </rPr>
      <t>Salario Mínimo General área fronteriza 2026 es $440.87 MXN diarios</t>
    </r>
    <r>
      <rPr>
        <sz val="11"/>
        <color theme="1"/>
        <rFont val="Calibri"/>
        <family val="2"/>
        <scheme val="minor"/>
      </rPr>
      <t>.</t>
    </r>
  </si>
  <si>
    <t>TABLA DE INCREMENTOS DE CUOTAS OBRERO PATRONAL PARA M40</t>
  </si>
  <si>
    <t>Los porcentajes más bajos (10.075%, 12.951%, etc.) son "beneficios" para las personas que cotizan con salarios más bajos. Así se dividen este año:</t>
  </si>
  <si>
    <r>
      <t xml:space="preserve">Los porcentajes son distintos porque la ley busca que </t>
    </r>
    <r>
      <rPr>
        <sz val="12"/>
        <color theme="1"/>
        <rFont val="Arial"/>
        <family val="2"/>
      </rPr>
      <t>quien menos gana, pague una cuota menor</t>
    </r>
    <r>
      <rPr>
        <sz val="11"/>
        <color theme="1"/>
        <rFont val="Calibri"/>
        <family val="2"/>
        <scheme val="minor"/>
      </rPr>
      <t xml:space="preserve">. </t>
    </r>
  </si>
  <si>
    <t>La tabla muestra correctamente que si te mantienes en niveles bajos de UMAs, el IMSS te cobra una tasa preferencial inferior al tope máximo.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</si>
</sst>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$&quot;* #,##0.00_-;\-&quot;$&quot;* #,##0.00_-;_-&quot;$&quot;* &quot;-&quot;??_-;_-@_-"/>
    <numFmt numFmtId="164" formatCode="0.000"/>
    <numFmt numFmtId="165" formatCode="#,##0.0"/>
    <numFmt numFmtId="166" formatCode="0.000%"/>
    <numFmt numFmtId="167" formatCode="#,##0.00_ ;[Red]\-#,##0.00\ "/>
    <numFmt numFmtId="168" formatCode="[$-C0A]d\-mmm\-yyyy;@"/>
    <numFmt numFmtId="169" formatCode="_-[$$-80A]* #,##0.00_-;\-[$$-80A]* #,##0.00_-;_-[$$-80A]* &quot;-&quot;??_-;_-@_-"/>
    <numFmt numFmtId="170" formatCode="0.0"/>
    <numFmt numFmtId="171" formatCode="dd/mmm/yyyy"/>
  </numFmts>
  <fonts count="5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FFFF00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8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6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12"/>
      <color theme="1"/>
      <name val="Aptos"/>
      <family val="2"/>
    </font>
    <font>
      <b/>
      <sz val="12"/>
      <color theme="1"/>
      <name val="Aptos"/>
      <family val="2"/>
    </font>
    <font>
      <b/>
      <sz val="12"/>
      <color theme="1"/>
      <name val="Segoe UI Emoji"/>
      <family val="2"/>
    </font>
    <font>
      <sz val="12"/>
      <color theme="1"/>
      <name val="Segoe UI Emoji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8"/>
      <name val="Arial"/>
      <family val="2"/>
    </font>
    <font>
      <b/>
      <sz val="1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7.5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2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E5FFF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</fills>
  <borders count="7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/>
      <bottom style="double">
        <color rgb="FF8C00B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double">
        <color theme="3"/>
      </left>
      <right style="double">
        <color theme="3"/>
      </right>
      <top style="double">
        <color theme="3"/>
      </top>
      <bottom style="double">
        <color theme="3"/>
      </bottom>
      <diagonal/>
    </border>
    <border>
      <left/>
      <right/>
      <top style="double">
        <color rgb="FF8C00B4"/>
      </top>
      <bottom/>
      <diagonal/>
    </border>
    <border>
      <left/>
      <right style="double">
        <color rgb="FF8C00B4"/>
      </right>
      <top style="double">
        <color rgb="FF8C00B4"/>
      </top>
      <bottom/>
      <diagonal/>
    </border>
    <border>
      <left style="double">
        <color theme="3"/>
      </left>
      <right style="thin">
        <color rgb="FF8C00B4"/>
      </right>
      <top style="double">
        <color theme="3"/>
      </top>
      <bottom style="double">
        <color theme="3"/>
      </bottom>
      <diagonal/>
    </border>
    <border>
      <left style="thin">
        <color rgb="FF8C00B4"/>
      </left>
      <right style="thin">
        <color rgb="FF8C00B4"/>
      </right>
      <top style="double">
        <color theme="3"/>
      </top>
      <bottom style="double">
        <color theme="3"/>
      </bottom>
      <diagonal/>
    </border>
    <border>
      <left style="thin">
        <color rgb="FF8C00B4"/>
      </left>
      <right style="double">
        <color theme="3"/>
      </right>
      <top style="double">
        <color theme="3"/>
      </top>
      <bottom style="double">
        <color theme="3"/>
      </bottom>
      <diagonal/>
    </border>
    <border>
      <left style="double">
        <color rgb="FF8C00B4"/>
      </left>
      <right style="thin">
        <color rgb="FF8C00B4"/>
      </right>
      <top/>
      <bottom/>
      <diagonal/>
    </border>
    <border>
      <left style="thin">
        <color rgb="FF8C00B4"/>
      </left>
      <right style="thin">
        <color rgb="FF8C00B4"/>
      </right>
      <top/>
      <bottom/>
      <diagonal/>
    </border>
    <border>
      <left style="thin">
        <color rgb="FF8C00B4"/>
      </left>
      <right/>
      <top/>
      <bottom/>
      <diagonal/>
    </border>
    <border>
      <left/>
      <right style="thin">
        <color rgb="FF8C00B4"/>
      </right>
      <top/>
      <bottom/>
      <diagonal/>
    </border>
    <border>
      <left style="thin">
        <color rgb="FF8C00B4"/>
      </left>
      <right style="double">
        <color rgb="FF8C00B4"/>
      </right>
      <top/>
      <bottom/>
      <diagonal/>
    </border>
    <border>
      <left style="double">
        <color theme="3"/>
      </left>
      <right style="double">
        <color theme="3"/>
      </right>
      <top style="double">
        <color theme="3"/>
      </top>
      <bottom/>
      <diagonal/>
    </border>
    <border>
      <left style="medium">
        <color auto="1"/>
      </left>
      <right style="double">
        <color theme="3"/>
      </right>
      <top style="medium">
        <color auto="1"/>
      </top>
      <bottom style="medium">
        <color auto="1"/>
      </bottom>
      <diagonal/>
    </border>
    <border>
      <left style="double">
        <color theme="3"/>
      </left>
      <right style="double">
        <color theme="3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theme="3"/>
      </left>
      <right/>
      <top style="double">
        <color theme="3"/>
      </top>
      <bottom/>
      <diagonal/>
    </border>
    <border>
      <left style="double">
        <color theme="3"/>
      </left>
      <right style="double">
        <color theme="3"/>
      </right>
      <top/>
      <bottom style="medium">
        <color auto="1"/>
      </bottom>
      <diagonal/>
    </border>
    <border>
      <left style="double">
        <color theme="3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indexed="64"/>
      </right>
      <top/>
      <bottom style="medium">
        <color auto="1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1" fillId="0" borderId="0" applyNumberFormat="0" applyFill="0" applyBorder="0" applyAlignment="0" applyProtection="0"/>
  </cellStyleXfs>
  <cellXfs count="489">
    <xf numFmtId="0" fontId="0" fillId="0" borderId="0" xfId="0"/>
    <xf numFmtId="0" fontId="6" fillId="0" borderId="0" xfId="0" applyFont="1"/>
    <xf numFmtId="0" fontId="4" fillId="0" borderId="5" xfId="0" applyFont="1" applyBorder="1"/>
    <xf numFmtId="0" fontId="0" fillId="0" borderId="6" xfId="0" applyBorder="1"/>
    <xf numFmtId="0" fontId="4" fillId="0" borderId="8" xfId="0" applyFont="1" applyBorder="1"/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4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0" xfId="0" applyFont="1" applyBorder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4" fontId="5" fillId="0" borderId="0" xfId="0" applyNumberFormat="1" applyFont="1" applyAlignment="1">
      <alignment horizontal="right" vertical="center"/>
    </xf>
    <xf numFmtId="0" fontId="3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4" fontId="2" fillId="0" borderId="14" xfId="0" applyNumberFormat="1" applyFont="1" applyBorder="1" applyAlignment="1">
      <alignment horizontal="right" vertical="center"/>
    </xf>
    <xf numFmtId="2" fontId="2" fillId="0" borderId="0" xfId="0" applyNumberFormat="1" applyFont="1" applyAlignment="1">
      <alignment horizontal="center" vertical="center"/>
    </xf>
    <xf numFmtId="0" fontId="8" fillId="0" borderId="2" xfId="0" applyFont="1" applyBorder="1" applyAlignment="1">
      <alignment vertical="center"/>
    </xf>
    <xf numFmtId="4" fontId="5" fillId="0" borderId="2" xfId="0" applyNumberFormat="1" applyFont="1" applyBorder="1" applyAlignment="1">
      <alignment horizontal="right" vertical="center"/>
    </xf>
    <xf numFmtId="4" fontId="5" fillId="0" borderId="15" xfId="0" applyNumberFormat="1" applyFont="1" applyBorder="1" applyAlignment="1">
      <alignment horizontal="right" vertical="center"/>
    </xf>
    <xf numFmtId="4" fontId="5" fillId="0" borderId="16" xfId="0" applyNumberFormat="1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7" fillId="0" borderId="10" xfId="0" applyFont="1" applyBorder="1" applyAlignment="1">
      <alignment vertical="center"/>
    </xf>
    <xf numFmtId="4" fontId="5" fillId="0" borderId="6" xfId="0" applyNumberFormat="1" applyFont="1" applyBorder="1" applyAlignment="1">
      <alignment horizontal="left" vertical="center"/>
    </xf>
    <xf numFmtId="0" fontId="0" fillId="0" borderId="14" xfId="0" applyBorder="1" applyAlignment="1">
      <alignment vertical="center"/>
    </xf>
    <xf numFmtId="0" fontId="5" fillId="0" borderId="0" xfId="0" applyFont="1" applyAlignment="1">
      <alignment horizontal="center" vertical="center"/>
    </xf>
    <xf numFmtId="4" fontId="10" fillId="0" borderId="0" xfId="0" applyNumberFormat="1" applyFont="1" applyAlignment="1">
      <alignment horizontal="right" vertical="center"/>
    </xf>
    <xf numFmtId="4" fontId="5" fillId="0" borderId="0" xfId="0" applyNumberFormat="1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indent="2"/>
    </xf>
    <xf numFmtId="0" fontId="11" fillId="0" borderId="10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10" xfId="0" applyBorder="1" applyAlignment="1">
      <alignment vertical="center"/>
    </xf>
    <xf numFmtId="0" fontId="5" fillId="0" borderId="18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indent="2"/>
    </xf>
    <xf numFmtId="0" fontId="5" fillId="0" borderId="19" xfId="0" applyFont="1" applyBorder="1" applyAlignment="1">
      <alignment horizontal="center" vertical="center"/>
    </xf>
    <xf numFmtId="2" fontId="5" fillId="0" borderId="21" xfId="0" applyNumberFormat="1" applyFont="1" applyBorder="1" applyAlignment="1">
      <alignment horizontal="left" vertical="center" indent="2"/>
    </xf>
    <xf numFmtId="0" fontId="0" fillId="0" borderId="13" xfId="0" applyBorder="1" applyAlignment="1">
      <alignment vertical="center"/>
    </xf>
    <xf numFmtId="0" fontId="5" fillId="0" borderId="0" xfId="0" applyFont="1" applyAlignment="1">
      <alignment horizontal="left" vertical="center" indent="2"/>
    </xf>
    <xf numFmtId="0" fontId="11" fillId="0" borderId="1" xfId="0" applyFont="1" applyBorder="1" applyAlignment="1">
      <alignment horizontal="left" vertical="center"/>
    </xf>
    <xf numFmtId="0" fontId="11" fillId="0" borderId="2" xfId="0" applyFont="1" applyBorder="1" applyAlignment="1">
      <alignment vertical="center"/>
    </xf>
    <xf numFmtId="0" fontId="5" fillId="0" borderId="21" xfId="0" applyFont="1" applyBorder="1" applyAlignment="1">
      <alignment horizontal="left" vertical="center" indent="2"/>
    </xf>
    <xf numFmtId="0" fontId="5" fillId="0" borderId="0" xfId="0" applyFont="1" applyAlignment="1">
      <alignment vertical="center"/>
    </xf>
    <xf numFmtId="0" fontId="5" fillId="0" borderId="16" xfId="0" applyFont="1" applyBorder="1" applyAlignment="1">
      <alignment horizontal="left" vertical="center" indent="2"/>
    </xf>
    <xf numFmtId="165" fontId="8" fillId="0" borderId="5" xfId="0" applyNumberFormat="1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left" vertical="center" indent="2"/>
    </xf>
    <xf numFmtId="3" fontId="5" fillId="3" borderId="9" xfId="0" applyNumberFormat="1" applyFont="1" applyFill="1" applyBorder="1" applyAlignment="1">
      <alignment horizontal="left" vertical="center" indent="2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4" fontId="5" fillId="0" borderId="5" xfId="0" applyNumberFormat="1" applyFont="1" applyBorder="1" applyAlignment="1">
      <alignment vertical="center"/>
    </xf>
    <xf numFmtId="4" fontId="5" fillId="0" borderId="6" xfId="0" applyNumberFormat="1" applyFont="1" applyBorder="1" applyAlignment="1">
      <alignment horizontal="left" vertical="center" indent="2"/>
    </xf>
    <xf numFmtId="167" fontId="5" fillId="0" borderId="6" xfId="0" applyNumberFormat="1" applyFont="1" applyBorder="1" applyAlignment="1">
      <alignment horizontal="left" vertical="center" indent="2"/>
    </xf>
    <xf numFmtId="0" fontId="4" fillId="0" borderId="0" xfId="0" applyFont="1"/>
    <xf numFmtId="0" fontId="2" fillId="4" borderId="8" xfId="0" applyFont="1" applyFill="1" applyBorder="1" applyAlignment="1">
      <alignment horizontal="center" vertical="center"/>
    </xf>
    <xf numFmtId="4" fontId="4" fillId="0" borderId="2" xfId="0" applyNumberFormat="1" applyFont="1" applyBorder="1" applyAlignment="1">
      <alignment horizontal="right" vertical="center" indent="2"/>
    </xf>
    <xf numFmtId="4" fontId="4" fillId="0" borderId="3" xfId="0" applyNumberFormat="1" applyFont="1" applyBorder="1" applyAlignment="1">
      <alignment horizontal="right" vertical="center" indent="2"/>
    </xf>
    <xf numFmtId="0" fontId="0" fillId="0" borderId="0" xfId="0" applyAlignment="1">
      <alignment horizontal="center" vertical="center"/>
    </xf>
    <xf numFmtId="4" fontId="2" fillId="0" borderId="21" xfId="0" applyNumberFormat="1" applyFont="1" applyBorder="1" applyAlignment="1">
      <alignment horizontal="right" vertical="center" indent="2"/>
    </xf>
    <xf numFmtId="4" fontId="2" fillId="0" borderId="0" xfId="0" applyNumberFormat="1" applyFont="1" applyAlignment="1">
      <alignment horizontal="right" vertical="center" indent="2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44" fontId="5" fillId="3" borderId="8" xfId="1" applyFont="1" applyFill="1" applyBorder="1" applyAlignment="1">
      <alignment vertical="center"/>
    </xf>
    <xf numFmtId="44" fontId="5" fillId="3" borderId="9" xfId="1" applyFont="1" applyFill="1" applyBorder="1" applyAlignment="1">
      <alignment vertical="center"/>
    </xf>
    <xf numFmtId="9" fontId="0" fillId="0" borderId="0" xfId="2" applyFont="1" applyFill="1" applyBorder="1" applyAlignment="1">
      <alignment vertical="center"/>
    </xf>
    <xf numFmtId="44" fontId="5" fillId="0" borderId="0" xfId="1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5" fillId="0" borderId="17" xfId="0" applyFont="1" applyBorder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9" fontId="8" fillId="0" borderId="0" xfId="2" applyFont="1" applyFill="1" applyBorder="1" applyAlignment="1">
      <alignment vertical="center"/>
    </xf>
    <xf numFmtId="44" fontId="5" fillId="0" borderId="6" xfId="1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5" fillId="3" borderId="9" xfId="0" applyFont="1" applyFill="1" applyBorder="1" applyAlignment="1">
      <alignment vertical="center"/>
    </xf>
    <xf numFmtId="0" fontId="12" fillId="0" borderId="10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5" fillId="5" borderId="9" xfId="0" applyFont="1" applyFill="1" applyBorder="1" applyAlignment="1">
      <alignment vertical="center"/>
    </xf>
    <xf numFmtId="0" fontId="0" fillId="0" borderId="0" xfId="0" applyAlignment="1">
      <alignment horizontal="right" vertical="center" indent="2"/>
    </xf>
    <xf numFmtId="44" fontId="11" fillId="0" borderId="0" xfId="1" applyFont="1" applyAlignment="1">
      <alignment vertical="center"/>
    </xf>
    <xf numFmtId="44" fontId="0" fillId="0" borderId="25" xfId="0" applyNumberFormat="1" applyBorder="1"/>
    <xf numFmtId="44" fontId="0" fillId="0" borderId="26" xfId="0" applyNumberFormat="1" applyBorder="1"/>
    <xf numFmtId="44" fontId="15" fillId="0" borderId="26" xfId="0" applyNumberFormat="1" applyFont="1" applyBorder="1"/>
    <xf numFmtId="166" fontId="0" fillId="0" borderId="26" xfId="0" applyNumberFormat="1" applyBorder="1" applyAlignment="1">
      <alignment horizontal="center"/>
    </xf>
    <xf numFmtId="0" fontId="0" fillId="0" borderId="27" xfId="0" applyBorder="1" applyAlignment="1">
      <alignment horizontal="center"/>
    </xf>
    <xf numFmtId="44" fontId="0" fillId="0" borderId="28" xfId="0" applyNumberFormat="1" applyBorder="1"/>
    <xf numFmtId="44" fontId="0" fillId="0" borderId="29" xfId="0" applyNumberFormat="1" applyBorder="1"/>
    <xf numFmtId="44" fontId="15" fillId="0" borderId="29" xfId="0" applyNumberFormat="1" applyFont="1" applyBorder="1"/>
    <xf numFmtId="166" fontId="0" fillId="0" borderId="29" xfId="0" applyNumberFormat="1" applyBorder="1" applyAlignment="1">
      <alignment horizontal="center"/>
    </xf>
    <xf numFmtId="0" fontId="0" fillId="0" borderId="30" xfId="0" applyBorder="1" applyAlignment="1">
      <alignment horizontal="center"/>
    </xf>
    <xf numFmtId="44" fontId="0" fillId="0" borderId="0" xfId="0" applyNumberFormat="1"/>
    <xf numFmtId="44" fontId="0" fillId="0" borderId="0" xfId="1" applyFont="1"/>
    <xf numFmtId="44" fontId="17" fillId="0" borderId="0" xfId="1" applyFont="1" applyFill="1" applyAlignment="1">
      <alignment horizontal="center"/>
    </xf>
    <xf numFmtId="0" fontId="16" fillId="0" borderId="0" xfId="0" applyFont="1" applyAlignment="1">
      <alignment horizontal="center"/>
    </xf>
    <xf numFmtId="0" fontId="15" fillId="0" borderId="0" xfId="0" applyFont="1"/>
    <xf numFmtId="0" fontId="16" fillId="0" borderId="0" xfId="0" applyFont="1" applyAlignment="1">
      <alignment horizontal="left"/>
    </xf>
    <xf numFmtId="0" fontId="18" fillId="0" borderId="0" xfId="0" applyFont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1" fontId="8" fillId="0" borderId="0" xfId="0" applyNumberFormat="1" applyFont="1" applyAlignment="1">
      <alignment horizontal="center" vertical="center"/>
    </xf>
    <xf numFmtId="1" fontId="23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right" vertical="center"/>
    </xf>
    <xf numFmtId="0" fontId="25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44" fontId="8" fillId="0" borderId="0" xfId="1" applyFont="1" applyAlignment="1">
      <alignment vertical="center"/>
    </xf>
    <xf numFmtId="1" fontId="9" fillId="0" borderId="0" xfId="0" applyNumberFormat="1" applyFont="1" applyAlignment="1">
      <alignment vertical="top" wrapText="1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68" fontId="9" fillId="0" borderId="0" xfId="0" applyNumberFormat="1" applyFont="1" applyAlignment="1">
      <alignment horizontal="center" vertical="center" wrapText="1"/>
    </xf>
    <xf numFmtId="165" fontId="9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vertical="center"/>
    </xf>
    <xf numFmtId="168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1" fontId="8" fillId="0" borderId="0" xfId="0" applyNumberFormat="1" applyFont="1" applyAlignment="1">
      <alignment vertical="center"/>
    </xf>
    <xf numFmtId="44" fontId="8" fillId="0" borderId="0" xfId="1" applyFont="1" applyFill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44" fontId="8" fillId="0" borderId="0" xfId="1" applyFont="1" applyFill="1" applyAlignment="1">
      <alignment vertical="center"/>
    </xf>
    <xf numFmtId="44" fontId="8" fillId="0" borderId="5" xfId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9" fontId="8" fillId="0" borderId="10" xfId="2" applyFont="1" applyFill="1" applyBorder="1" applyAlignment="1">
      <alignment horizontal="center" vertical="center"/>
    </xf>
    <xf numFmtId="44" fontId="0" fillId="0" borderId="0" xfId="1" applyFont="1" applyFill="1" applyBorder="1" applyAlignment="1">
      <alignment vertical="center"/>
    </xf>
    <xf numFmtId="9" fontId="8" fillId="0" borderId="0" xfId="2" applyFont="1" applyFill="1" applyBorder="1" applyAlignment="1">
      <alignment horizontal="center" vertical="center"/>
    </xf>
    <xf numFmtId="0" fontId="30" fillId="0" borderId="0" xfId="0" applyFont="1"/>
    <xf numFmtId="0" fontId="4" fillId="0" borderId="37" xfId="0" applyFont="1" applyBorder="1"/>
    <xf numFmtId="0" fontId="0" fillId="0" borderId="38" xfId="0" applyBorder="1"/>
    <xf numFmtId="0" fontId="4" fillId="0" borderId="30" xfId="0" applyFont="1" applyBorder="1"/>
    <xf numFmtId="0" fontId="0" fillId="0" borderId="29" xfId="0" applyBorder="1"/>
    <xf numFmtId="0" fontId="4" fillId="0" borderId="29" xfId="0" applyFont="1" applyBorder="1" applyAlignment="1">
      <alignment horizontal="center"/>
    </xf>
    <xf numFmtId="0" fontId="4" fillId="0" borderId="27" xfId="0" applyFont="1" applyBorder="1"/>
    <xf numFmtId="0" fontId="0" fillId="0" borderId="26" xfId="0" applyBorder="1"/>
    <xf numFmtId="0" fontId="4" fillId="0" borderId="26" xfId="0" applyFont="1" applyBorder="1" applyAlignment="1">
      <alignment horizontal="center"/>
    </xf>
    <xf numFmtId="1" fontId="31" fillId="7" borderId="46" xfId="0" applyNumberFormat="1" applyFont="1" applyFill="1" applyBorder="1" applyAlignment="1">
      <alignment horizontal="center" wrapText="1"/>
    </xf>
    <xf numFmtId="1" fontId="31" fillId="7" borderId="47" xfId="0" applyNumberFormat="1" applyFont="1" applyFill="1" applyBorder="1" applyAlignment="1">
      <alignment horizontal="center" wrapText="1"/>
    </xf>
    <xf numFmtId="44" fontId="31" fillId="7" borderId="47" xfId="1" applyFont="1" applyFill="1" applyBorder="1" applyAlignment="1">
      <alignment horizontal="center" vertical="center" wrapText="1"/>
    </xf>
    <xf numFmtId="1" fontId="31" fillId="7" borderId="47" xfId="0" applyNumberFormat="1" applyFont="1" applyFill="1" applyBorder="1" applyAlignment="1">
      <alignment horizontal="center" vertical="center" wrapText="1"/>
    </xf>
    <xf numFmtId="44" fontId="31" fillId="7" borderId="50" xfId="1" applyFont="1" applyFill="1" applyBorder="1" applyAlignment="1">
      <alignment horizontal="center" vertical="center" wrapText="1"/>
    </xf>
    <xf numFmtId="44" fontId="29" fillId="0" borderId="40" xfId="0" applyNumberFormat="1" applyFont="1" applyBorder="1" applyAlignment="1">
      <alignment horizontal="center" vertical="center"/>
    </xf>
    <xf numFmtId="0" fontId="29" fillId="0" borderId="40" xfId="0" applyFont="1" applyBorder="1" applyAlignment="1">
      <alignment horizontal="center" vertical="center"/>
    </xf>
    <xf numFmtId="1" fontId="29" fillId="0" borderId="40" xfId="0" applyNumberFormat="1" applyFont="1" applyBorder="1" applyAlignment="1">
      <alignment horizontal="center" vertical="top"/>
    </xf>
    <xf numFmtId="1" fontId="29" fillId="0" borderId="40" xfId="0" applyNumberFormat="1" applyFont="1" applyBorder="1" applyAlignment="1">
      <alignment horizontal="center" vertical="center"/>
    </xf>
    <xf numFmtId="2" fontId="29" fillId="0" borderId="40" xfId="0" applyNumberFormat="1" applyFont="1" applyBorder="1" applyAlignment="1">
      <alignment horizontal="center" vertical="center"/>
    </xf>
    <xf numFmtId="169" fontId="29" fillId="0" borderId="40" xfId="1" applyNumberFormat="1" applyFont="1" applyFill="1" applyBorder="1" applyAlignment="1">
      <alignment horizontal="center" vertical="center"/>
    </xf>
    <xf numFmtId="168" fontId="0" fillId="0" borderId="40" xfId="0" applyNumberFormat="1" applyBorder="1" applyAlignment="1">
      <alignment horizontal="center" vertical="center"/>
    </xf>
    <xf numFmtId="168" fontId="29" fillId="0" borderId="40" xfId="0" applyNumberFormat="1" applyFont="1" applyBorder="1" applyAlignment="1">
      <alignment horizontal="center" vertical="center"/>
    </xf>
    <xf numFmtId="0" fontId="4" fillId="0" borderId="28" xfId="0" applyFont="1" applyBorder="1" applyAlignment="1">
      <alignment horizontal="center"/>
    </xf>
    <xf numFmtId="1" fontId="4" fillId="0" borderId="28" xfId="0" applyNumberFormat="1" applyFont="1" applyBorder="1" applyAlignment="1">
      <alignment horizontal="center"/>
    </xf>
    <xf numFmtId="170" fontId="4" fillId="0" borderId="25" xfId="0" applyNumberFormat="1" applyFont="1" applyBorder="1" applyAlignment="1">
      <alignment horizontal="center"/>
    </xf>
    <xf numFmtId="0" fontId="33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horizontal="left" vertical="center" indent="1"/>
    </xf>
    <xf numFmtId="1" fontId="29" fillId="0" borderId="51" xfId="0" applyNumberFormat="1" applyFont="1" applyBorder="1" applyAlignment="1">
      <alignment horizontal="center" vertical="center"/>
    </xf>
    <xf numFmtId="2" fontId="29" fillId="0" borderId="51" xfId="0" applyNumberFormat="1" applyFont="1" applyBorder="1" applyAlignment="1">
      <alignment horizontal="center" vertical="center"/>
    </xf>
    <xf numFmtId="169" fontId="29" fillId="0" borderId="51" xfId="1" applyNumberFormat="1" applyFont="1" applyFill="1" applyBorder="1" applyAlignment="1">
      <alignment horizontal="center" vertical="center"/>
    </xf>
    <xf numFmtId="169" fontId="35" fillId="7" borderId="57" xfId="1" applyNumberFormat="1" applyFont="1" applyFill="1" applyBorder="1" applyAlignment="1">
      <alignment horizontal="center" vertical="center"/>
    </xf>
    <xf numFmtId="1" fontId="31" fillId="7" borderId="54" xfId="0" applyNumberFormat="1" applyFont="1" applyFill="1" applyBorder="1" applyAlignment="1">
      <alignment horizontal="center" vertical="center"/>
    </xf>
    <xf numFmtId="169" fontId="31" fillId="7" borderId="54" xfId="0" applyNumberFormat="1" applyFont="1" applyFill="1" applyBorder="1" applyAlignment="1">
      <alignment horizontal="center" vertical="center"/>
    </xf>
    <xf numFmtId="0" fontId="38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0" fontId="37" fillId="0" borderId="0" xfId="0" applyFont="1" applyAlignment="1">
      <alignment horizontal="left" vertical="center" indent="1"/>
    </xf>
    <xf numFmtId="0" fontId="36" fillId="0" borderId="0" xfId="0" applyFont="1" applyAlignment="1">
      <alignment horizontal="left" vertical="center" indent="2"/>
    </xf>
    <xf numFmtId="0" fontId="36" fillId="0" borderId="0" xfId="0" applyFont="1" applyAlignment="1">
      <alignment horizontal="left" vertical="center" indent="1"/>
    </xf>
    <xf numFmtId="0" fontId="39" fillId="0" borderId="0" xfId="0" applyFont="1" applyAlignment="1">
      <alignment vertical="center"/>
    </xf>
    <xf numFmtId="4" fontId="5" fillId="0" borderId="21" xfId="0" applyNumberFormat="1" applyFont="1" applyBorder="1" applyAlignment="1">
      <alignment horizontal="left" vertical="center" indent="2"/>
    </xf>
    <xf numFmtId="0" fontId="5" fillId="0" borderId="61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3" fontId="5" fillId="3" borderId="7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4" fillId="0" borderId="6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44" fontId="5" fillId="0" borderId="4" xfId="1" applyFont="1" applyBorder="1" applyAlignment="1">
      <alignment vertical="center"/>
    </xf>
    <xf numFmtId="0" fontId="8" fillId="0" borderId="62" xfId="0" applyFont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0" fontId="5" fillId="0" borderId="62" xfId="0" applyFont="1" applyBorder="1" applyAlignment="1">
      <alignment vertical="center"/>
    </xf>
    <xf numFmtId="9" fontId="5" fillId="5" borderId="7" xfId="2" applyFont="1" applyFill="1" applyBorder="1" applyAlignment="1">
      <alignment vertical="center"/>
    </xf>
    <xf numFmtId="10" fontId="9" fillId="0" borderId="5" xfId="2" applyNumberFormat="1" applyFont="1" applyBorder="1" applyAlignment="1">
      <alignment horizontal="center" vertical="center"/>
    </xf>
    <xf numFmtId="0" fontId="5" fillId="7" borderId="18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left" vertical="center" indent="2"/>
    </xf>
    <xf numFmtId="10" fontId="5" fillId="7" borderId="6" xfId="0" applyNumberFormat="1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0" xfId="0" applyFont="1" applyFill="1" applyAlignment="1">
      <alignment vertical="center"/>
    </xf>
    <xf numFmtId="4" fontId="5" fillId="7" borderId="0" xfId="0" applyNumberFormat="1" applyFont="1" applyFill="1" applyAlignment="1">
      <alignment horizontal="right" vertical="center"/>
    </xf>
    <xf numFmtId="0" fontId="2" fillId="7" borderId="0" xfId="0" applyFont="1" applyFill="1" applyAlignment="1">
      <alignment vertical="center"/>
    </xf>
    <xf numFmtId="0" fontId="5" fillId="7" borderId="30" xfId="0" applyFont="1" applyFill="1" applyBorder="1" applyAlignment="1">
      <alignment horizontal="center" vertical="center"/>
    </xf>
    <xf numFmtId="4" fontId="5" fillId="7" borderId="28" xfId="0" applyNumberFormat="1" applyFont="1" applyFill="1" applyBorder="1" applyAlignment="1">
      <alignment horizontal="left" vertical="center"/>
    </xf>
    <xf numFmtId="0" fontId="5" fillId="3" borderId="58" xfId="0" applyFont="1" applyFill="1" applyBorder="1" applyAlignment="1">
      <alignment horizontal="center" vertical="center"/>
    </xf>
    <xf numFmtId="167" fontId="5" fillId="3" borderId="60" xfId="0" applyNumberFormat="1" applyFont="1" applyFill="1" applyBorder="1" applyAlignment="1">
      <alignment horizontal="left" vertical="center" indent="2"/>
    </xf>
    <xf numFmtId="0" fontId="2" fillId="0" borderId="20" xfId="0" applyFont="1" applyBorder="1" applyAlignment="1">
      <alignment horizontal="center" vertical="center"/>
    </xf>
    <xf numFmtId="44" fontId="8" fillId="0" borderId="20" xfId="1" applyFont="1" applyFill="1" applyBorder="1" applyAlignment="1">
      <alignment horizontal="right" vertical="center" indent="2"/>
    </xf>
    <xf numFmtId="0" fontId="11" fillId="0" borderId="13" xfId="0" applyFont="1" applyBorder="1" applyAlignment="1">
      <alignment vertical="center"/>
    </xf>
    <xf numFmtId="44" fontId="8" fillId="0" borderId="2" xfId="1" applyFont="1" applyFill="1" applyBorder="1" applyAlignment="1">
      <alignment horizontal="right" vertical="center" indent="2"/>
    </xf>
    <xf numFmtId="44" fontId="8" fillId="0" borderId="0" xfId="1" applyFont="1" applyFill="1" applyBorder="1" applyAlignment="1">
      <alignment horizontal="right" vertical="center" indent="2"/>
    </xf>
    <xf numFmtId="0" fontId="5" fillId="2" borderId="23" xfId="0" applyFont="1" applyFill="1" applyBorder="1" applyAlignment="1">
      <alignment horizontal="center" vertical="center"/>
    </xf>
    <xf numFmtId="10" fontId="9" fillId="2" borderId="8" xfId="2" applyNumberFormat="1" applyFont="1" applyFill="1" applyBorder="1" applyAlignment="1">
      <alignment horizontal="center" vertical="center"/>
    </xf>
    <xf numFmtId="165" fontId="8" fillId="2" borderId="8" xfId="0" applyNumberFormat="1" applyFont="1" applyFill="1" applyBorder="1" applyAlignment="1">
      <alignment horizontal="center" vertical="center"/>
    </xf>
    <xf numFmtId="167" fontId="5" fillId="2" borderId="9" xfId="0" applyNumberFormat="1" applyFont="1" applyFill="1" applyBorder="1" applyAlignment="1">
      <alignment horizontal="left" vertical="center" indent="2"/>
    </xf>
    <xf numFmtId="0" fontId="2" fillId="0" borderId="63" xfId="0" applyFont="1" applyBorder="1" applyAlignment="1">
      <alignment horizontal="center" vertical="center"/>
    </xf>
    <xf numFmtId="44" fontId="8" fillId="0" borderId="3" xfId="1" applyFont="1" applyFill="1" applyBorder="1" applyAlignment="1">
      <alignment horizontal="right" vertical="center" indent="2"/>
    </xf>
    <xf numFmtId="10" fontId="9" fillId="0" borderId="62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12" fillId="2" borderId="14" xfId="0" applyFont="1" applyFill="1" applyBorder="1" applyAlignment="1">
      <alignment vertical="center"/>
    </xf>
    <xf numFmtId="0" fontId="0" fillId="2" borderId="14" xfId="0" applyFill="1" applyBorder="1"/>
    <xf numFmtId="0" fontId="0" fillId="2" borderId="14" xfId="0" applyFill="1" applyBorder="1" applyAlignment="1">
      <alignment vertical="center"/>
    </xf>
    <xf numFmtId="0" fontId="13" fillId="2" borderId="64" xfId="0" applyFont="1" applyFill="1" applyBorder="1" applyAlignment="1">
      <alignment vertical="center"/>
    </xf>
    <xf numFmtId="10" fontId="9" fillId="2" borderId="7" xfId="0" applyNumberFormat="1" applyFont="1" applyFill="1" applyBorder="1" applyAlignment="1">
      <alignment horizontal="center" vertical="center"/>
    </xf>
    <xf numFmtId="10" fontId="9" fillId="0" borderId="4" xfId="0" applyNumberFormat="1" applyFont="1" applyBorder="1" applyAlignment="1">
      <alignment horizontal="center" vertical="center"/>
    </xf>
    <xf numFmtId="0" fontId="4" fillId="2" borderId="14" xfId="0" applyFont="1" applyFill="1" applyBorder="1" applyAlignment="1">
      <alignment vertical="center"/>
    </xf>
    <xf numFmtId="0" fontId="8" fillId="0" borderId="2" xfId="0" applyFont="1" applyBorder="1"/>
    <xf numFmtId="0" fontId="8" fillId="0" borderId="5" xfId="0" applyFont="1" applyBorder="1"/>
    <xf numFmtId="0" fontId="8" fillId="0" borderId="8" xfId="0" applyFont="1" applyBorder="1"/>
    <xf numFmtId="10" fontId="8" fillId="0" borderId="5" xfId="0" applyNumberFormat="1" applyFont="1" applyBorder="1"/>
    <xf numFmtId="0" fontId="8" fillId="0" borderId="9" xfId="0" applyFont="1" applyBorder="1"/>
    <xf numFmtId="0" fontId="8" fillId="0" borderId="18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 indent="2"/>
    </xf>
    <xf numFmtId="0" fontId="4" fillId="2" borderId="14" xfId="0" applyFont="1" applyFill="1" applyBorder="1" applyAlignment="1">
      <alignment horizontal="center" vertical="center"/>
    </xf>
    <xf numFmtId="0" fontId="0" fillId="2" borderId="13" xfId="0" applyFill="1" applyBorder="1" applyAlignment="1">
      <alignment vertical="center"/>
    </xf>
    <xf numFmtId="0" fontId="8" fillId="0" borderId="20" xfId="0" applyFont="1" applyBorder="1" applyAlignment="1">
      <alignment horizontal="center" vertical="center"/>
    </xf>
    <xf numFmtId="4" fontId="8" fillId="0" borderId="20" xfId="0" applyNumberFormat="1" applyFont="1" applyBorder="1" applyAlignment="1">
      <alignment horizontal="right" vertical="center"/>
    </xf>
    <xf numFmtId="0" fontId="40" fillId="7" borderId="14" xfId="0" applyFont="1" applyFill="1" applyBorder="1" applyAlignment="1">
      <alignment vertical="center"/>
    </xf>
    <xf numFmtId="0" fontId="41" fillId="7" borderId="65" xfId="0" applyFont="1" applyFill="1" applyBorder="1" applyAlignment="1">
      <alignment vertical="center"/>
    </xf>
    <xf numFmtId="0" fontId="42" fillId="0" borderId="37" xfId="0" applyFont="1" applyBorder="1" applyAlignment="1">
      <alignment horizontal="center" vertical="center"/>
    </xf>
    <xf numFmtId="0" fontId="43" fillId="0" borderId="39" xfId="0" applyFont="1" applyBorder="1" applyAlignment="1">
      <alignment horizontal="center" vertical="center"/>
    </xf>
    <xf numFmtId="4" fontId="43" fillId="0" borderId="30" xfId="0" applyNumberFormat="1" applyFont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4" fontId="43" fillId="0" borderId="27" xfId="0" applyNumberFormat="1" applyFont="1" applyBorder="1" applyAlignment="1">
      <alignment horizontal="center" vertical="center"/>
    </xf>
    <xf numFmtId="0" fontId="43" fillId="0" borderId="25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4" fontId="8" fillId="0" borderId="11" xfId="0" applyNumberFormat="1" applyFont="1" applyBorder="1" applyAlignment="1">
      <alignment horizontal="right" vertical="center"/>
    </xf>
    <xf numFmtId="0" fontId="0" fillId="7" borderId="0" xfId="0" applyFill="1"/>
    <xf numFmtId="0" fontId="8" fillId="0" borderId="4" xfId="0" applyFont="1" applyBorder="1" applyAlignment="1">
      <alignment vertical="center"/>
    </xf>
    <xf numFmtId="3" fontId="9" fillId="0" borderId="20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 indent="2"/>
    </xf>
    <xf numFmtId="3" fontId="8" fillId="0" borderId="11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/>
    <xf numFmtId="2" fontId="5" fillId="0" borderId="12" xfId="0" applyNumberFormat="1" applyFont="1" applyBorder="1" applyAlignment="1">
      <alignment horizontal="left" vertical="center" indent="2"/>
    </xf>
    <xf numFmtId="44" fontId="5" fillId="0" borderId="0" xfId="1" applyFont="1" applyFill="1" applyBorder="1" applyAlignment="1">
      <alignment horizontal="right" vertical="center"/>
    </xf>
    <xf numFmtId="4" fontId="5" fillId="0" borderId="17" xfId="0" applyNumberFormat="1" applyFont="1" applyBorder="1" applyAlignment="1">
      <alignment horizontal="left" vertical="center"/>
    </xf>
    <xf numFmtId="4" fontId="2" fillId="0" borderId="0" xfId="0" applyNumberFormat="1" applyFont="1" applyAlignment="1">
      <alignment horizontal="right" vertical="center"/>
    </xf>
    <xf numFmtId="0" fontId="9" fillId="0" borderId="0" xfId="0" applyFont="1"/>
    <xf numFmtId="0" fontId="4" fillId="0" borderId="10" xfId="0" applyFont="1" applyBorder="1"/>
    <xf numFmtId="0" fontId="4" fillId="0" borderId="17" xfId="0" applyFont="1" applyBorder="1"/>
    <xf numFmtId="4" fontId="8" fillId="0" borderId="0" xfId="0" applyNumberFormat="1" applyFont="1" applyAlignment="1">
      <alignment horizontal="right" vertical="center"/>
    </xf>
    <xf numFmtId="2" fontId="5" fillId="0" borderId="17" xfId="0" applyNumberFormat="1" applyFont="1" applyBorder="1" applyAlignment="1">
      <alignment horizontal="left" vertical="center" indent="2"/>
    </xf>
    <xf numFmtId="3" fontId="9" fillId="0" borderId="0" xfId="0" applyNumberFormat="1" applyFont="1" applyAlignment="1">
      <alignment horizontal="center" vertical="center"/>
    </xf>
    <xf numFmtId="0" fontId="5" fillId="0" borderId="17" xfId="0" applyFont="1" applyBorder="1" applyAlignment="1">
      <alignment horizontal="left" vertical="center" indent="2"/>
    </xf>
    <xf numFmtId="0" fontId="9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0" fillId="0" borderId="4" xfId="0" applyBorder="1"/>
    <xf numFmtId="0" fontId="5" fillId="0" borderId="11" xfId="0" applyFont="1" applyBorder="1" applyAlignment="1">
      <alignment vertical="center"/>
    </xf>
    <xf numFmtId="0" fontId="2" fillId="7" borderId="0" xfId="0" applyFont="1" applyFill="1" applyAlignment="1">
      <alignment horizontal="center" vertical="center"/>
    </xf>
    <xf numFmtId="0" fontId="31" fillId="7" borderId="0" xfId="0" applyFont="1" applyFill="1" applyAlignment="1">
      <alignment horizontal="left" vertical="center"/>
    </xf>
    <xf numFmtId="0" fontId="0" fillId="0" borderId="17" xfId="0" applyBorder="1" applyAlignment="1">
      <alignment vertical="center"/>
    </xf>
    <xf numFmtId="0" fontId="5" fillId="7" borderId="61" xfId="0" applyFont="1" applyFill="1" applyBorder="1" applyAlignment="1">
      <alignment vertical="center"/>
    </xf>
    <xf numFmtId="0" fontId="5" fillId="7" borderId="16" xfId="0" applyFont="1" applyFill="1" applyBorder="1" applyAlignment="1">
      <alignment vertical="center"/>
    </xf>
    <xf numFmtId="0" fontId="9" fillId="0" borderId="14" xfId="0" applyFont="1" applyBorder="1"/>
    <xf numFmtId="0" fontId="9" fillId="0" borderId="17" xfId="0" applyFont="1" applyBorder="1"/>
    <xf numFmtId="0" fontId="9" fillId="0" borderId="64" xfId="0" applyFont="1" applyBorder="1"/>
    <xf numFmtId="0" fontId="9" fillId="0" borderId="10" xfId="0" applyFont="1" applyBorder="1"/>
    <xf numFmtId="0" fontId="9" fillId="0" borderId="13" xfId="0" applyFont="1" applyBorder="1"/>
    <xf numFmtId="0" fontId="8" fillId="0" borderId="61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9" fillId="0" borderId="0" xfId="0" applyFont="1" applyAlignment="1">
      <alignment horizontal="right" vertical="center"/>
    </xf>
    <xf numFmtId="168" fontId="9" fillId="0" borderId="0" xfId="0" applyNumberFormat="1" applyFont="1" applyAlignment="1">
      <alignment horizontal="right" vertical="center"/>
    </xf>
    <xf numFmtId="1" fontId="9" fillId="0" borderId="0" xfId="0" applyNumberFormat="1" applyFont="1" applyAlignment="1">
      <alignment horizontal="right" vertical="center"/>
    </xf>
    <xf numFmtId="4" fontId="9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2" fontId="9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5" fillId="7" borderId="32" xfId="0" applyFont="1" applyFill="1" applyBorder="1" applyAlignment="1">
      <alignment horizontal="center" vertical="center"/>
    </xf>
    <xf numFmtId="4" fontId="4" fillId="0" borderId="3" xfId="0" applyNumberFormat="1" applyFont="1" applyBorder="1" applyAlignment="1">
      <alignment horizontal="right" vertical="center"/>
    </xf>
    <xf numFmtId="4" fontId="2" fillId="7" borderId="68" xfId="0" applyNumberFormat="1" applyFont="1" applyFill="1" applyBorder="1" applyAlignment="1">
      <alignment horizontal="right" vertical="center"/>
    </xf>
    <xf numFmtId="0" fontId="8" fillId="0" borderId="17" xfId="0" applyFont="1" applyBorder="1" applyAlignment="1">
      <alignment vertical="center"/>
    </xf>
    <xf numFmtId="44" fontId="12" fillId="9" borderId="40" xfId="0" applyNumberFormat="1" applyFont="1" applyFill="1" applyBorder="1" applyAlignment="1">
      <alignment horizontal="center" vertical="center"/>
    </xf>
    <xf numFmtId="0" fontId="12" fillId="9" borderId="40" xfId="0" applyFont="1" applyFill="1" applyBorder="1" applyAlignment="1">
      <alignment horizontal="center" vertical="center"/>
    </xf>
    <xf numFmtId="1" fontId="12" fillId="9" borderId="40" xfId="0" applyNumberFormat="1" applyFont="1" applyFill="1" applyBorder="1" applyAlignment="1">
      <alignment horizontal="center" vertical="top"/>
    </xf>
    <xf numFmtId="1" fontId="12" fillId="9" borderId="40" xfId="0" applyNumberFormat="1" applyFont="1" applyFill="1" applyBorder="1" applyAlignment="1">
      <alignment horizontal="center" vertical="center"/>
    </xf>
    <xf numFmtId="2" fontId="12" fillId="9" borderId="40" xfId="0" applyNumberFormat="1" applyFont="1" applyFill="1" applyBorder="1" applyAlignment="1">
      <alignment horizontal="center" vertical="center"/>
    </xf>
    <xf numFmtId="169" fontId="12" fillId="9" borderId="40" xfId="1" applyNumberFormat="1" applyFont="1" applyFill="1" applyBorder="1" applyAlignment="1">
      <alignment horizontal="center" vertical="center"/>
    </xf>
    <xf numFmtId="1" fontId="9" fillId="9" borderId="0" xfId="0" applyNumberFormat="1" applyFont="1" applyFill="1" applyAlignment="1">
      <alignment horizontal="center" vertical="center"/>
    </xf>
    <xf numFmtId="0" fontId="2" fillId="7" borderId="29" xfId="0" applyFont="1" applyFill="1" applyBorder="1" applyAlignment="1" applyProtection="1">
      <alignment horizontal="center" wrapText="1"/>
      <protection hidden="1"/>
    </xf>
    <xf numFmtId="0" fontId="32" fillId="7" borderId="69" xfId="0" applyFont="1" applyFill="1" applyBorder="1" applyAlignment="1">
      <alignment horizontal="center"/>
    </xf>
    <xf numFmtId="0" fontId="32" fillId="7" borderId="31" xfId="0" applyFont="1" applyFill="1" applyBorder="1" applyAlignment="1">
      <alignment horizontal="center"/>
    </xf>
    <xf numFmtId="10" fontId="32" fillId="7" borderId="22" xfId="0" applyNumberFormat="1" applyFont="1" applyFill="1" applyBorder="1" applyAlignment="1">
      <alignment horizontal="center"/>
    </xf>
    <xf numFmtId="44" fontId="4" fillId="0" borderId="29" xfId="1" applyFont="1" applyBorder="1" applyAlignment="1">
      <alignment horizontal="center"/>
    </xf>
    <xf numFmtId="44" fontId="4" fillId="0" borderId="26" xfId="1" applyFont="1" applyBorder="1" applyAlignment="1">
      <alignment horizontal="center"/>
    </xf>
    <xf numFmtId="0" fontId="17" fillId="7" borderId="29" xfId="0" applyFont="1" applyFill="1" applyBorder="1" applyAlignment="1">
      <alignment horizontal="center"/>
    </xf>
    <xf numFmtId="0" fontId="17" fillId="7" borderId="28" xfId="0" applyFont="1" applyFill="1" applyBorder="1" applyAlignment="1">
      <alignment horizontal="center"/>
    </xf>
    <xf numFmtId="0" fontId="44" fillId="0" borderId="0" xfId="0" applyFont="1" applyAlignment="1">
      <alignment horizontal="left"/>
    </xf>
    <xf numFmtId="14" fontId="4" fillId="9" borderId="29" xfId="0" applyNumberFormat="1" applyFont="1" applyFill="1" applyBorder="1" applyAlignment="1" applyProtection="1">
      <alignment horizontal="center" vertical="center"/>
      <protection locked="0" hidden="1"/>
    </xf>
    <xf numFmtId="166" fontId="32" fillId="7" borderId="22" xfId="0" applyNumberFormat="1" applyFont="1" applyFill="1" applyBorder="1" applyAlignment="1">
      <alignment horizontal="center"/>
    </xf>
    <xf numFmtId="0" fontId="45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47" fillId="0" borderId="0" xfId="0" applyFont="1"/>
    <xf numFmtId="0" fontId="50" fillId="0" borderId="0" xfId="0" applyFont="1" applyAlignment="1">
      <alignment vertical="center"/>
    </xf>
    <xf numFmtId="0" fontId="51" fillId="0" borderId="0" xfId="3"/>
    <xf numFmtId="0" fontId="45" fillId="0" borderId="0" xfId="0" applyFont="1"/>
    <xf numFmtId="0" fontId="46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2"/>
    </xf>
    <xf numFmtId="0" fontId="53" fillId="0" borderId="0" xfId="0" applyFont="1" applyAlignment="1">
      <alignment vertical="center"/>
    </xf>
    <xf numFmtId="0" fontId="54" fillId="0" borderId="2" xfId="0" applyFont="1" applyBorder="1"/>
    <xf numFmtId="44" fontId="9" fillId="0" borderId="70" xfId="0" applyNumberFormat="1" applyFont="1" applyBorder="1"/>
    <xf numFmtId="44" fontId="9" fillId="0" borderId="71" xfId="0" applyNumberFormat="1" applyFont="1" applyBorder="1"/>
    <xf numFmtId="44" fontId="9" fillId="0" borderId="71" xfId="1" applyFont="1" applyBorder="1"/>
    <xf numFmtId="0" fontId="2" fillId="0" borderId="59" xfId="0" applyFont="1" applyBorder="1" applyAlignment="1">
      <alignment vertical="center"/>
    </xf>
    <xf numFmtId="0" fontId="5" fillId="0" borderId="60" xfId="0" applyFont="1" applyBorder="1" applyAlignment="1">
      <alignment vertical="center"/>
    </xf>
    <xf numFmtId="0" fontId="9" fillId="0" borderId="58" xfId="0" applyFont="1" applyBorder="1" applyAlignment="1">
      <alignment vertical="center"/>
    </xf>
    <xf numFmtId="0" fontId="4" fillId="0" borderId="58" xfId="0" applyFont="1" applyBorder="1" applyAlignment="1">
      <alignment vertical="center"/>
    </xf>
    <xf numFmtId="0" fontId="0" fillId="0" borderId="59" xfId="0" applyBorder="1" applyAlignment="1">
      <alignment vertical="center"/>
    </xf>
    <xf numFmtId="0" fontId="0" fillId="0" borderId="60" xfId="0" applyBorder="1" applyAlignment="1">
      <alignment vertical="center"/>
    </xf>
    <xf numFmtId="0" fontId="11" fillId="0" borderId="58" xfId="0" applyFont="1" applyBorder="1" applyAlignment="1">
      <alignment vertical="center"/>
    </xf>
    <xf numFmtId="0" fontId="4" fillId="0" borderId="59" xfId="0" applyFont="1" applyBorder="1" applyAlignment="1">
      <alignment vertical="center"/>
    </xf>
    <xf numFmtId="0" fontId="0" fillId="0" borderId="72" xfId="0" applyBorder="1" applyAlignment="1">
      <alignment vertical="center"/>
    </xf>
    <xf numFmtId="9" fontId="0" fillId="0" borderId="72" xfId="2" applyFont="1" applyFill="1" applyBorder="1" applyAlignment="1">
      <alignment vertical="center"/>
    </xf>
    <xf numFmtId="0" fontId="2" fillId="7" borderId="19" xfId="0" applyFont="1" applyFill="1" applyBorder="1" applyAlignment="1">
      <alignment vertical="center"/>
    </xf>
    <xf numFmtId="0" fontId="5" fillId="7" borderId="20" xfId="0" applyFont="1" applyFill="1" applyBorder="1" applyAlignment="1">
      <alignment vertical="center"/>
    </xf>
    <xf numFmtId="0" fontId="5" fillId="7" borderId="73" xfId="0" applyFont="1" applyFill="1" applyBorder="1" applyAlignment="1">
      <alignment vertical="center"/>
    </xf>
    <xf numFmtId="0" fontId="12" fillId="0" borderId="58" xfId="0" applyFont="1" applyBorder="1" applyAlignment="1">
      <alignment vertical="center"/>
    </xf>
    <xf numFmtId="0" fontId="13" fillId="0" borderId="72" xfId="0" applyFont="1" applyBorder="1" applyAlignment="1">
      <alignment vertical="center"/>
    </xf>
    <xf numFmtId="9" fontId="8" fillId="0" borderId="58" xfId="2" applyFont="1" applyFill="1" applyBorder="1" applyAlignment="1">
      <alignment vertical="center"/>
    </xf>
    <xf numFmtId="0" fontId="11" fillId="0" borderId="59" xfId="0" applyFont="1" applyBorder="1" applyAlignment="1">
      <alignment vertical="center"/>
    </xf>
    <xf numFmtId="9" fontId="0" fillId="0" borderId="60" xfId="2" applyFont="1" applyFill="1" applyBorder="1" applyAlignment="1">
      <alignment vertical="center"/>
    </xf>
    <xf numFmtId="0" fontId="49" fillId="0" borderId="58" xfId="0" applyFont="1" applyBorder="1" applyAlignment="1">
      <alignment vertical="center"/>
    </xf>
    <xf numFmtId="0" fontId="7" fillId="0" borderId="58" xfId="0" applyFont="1" applyBorder="1" applyAlignment="1">
      <alignment vertical="center"/>
    </xf>
    <xf numFmtId="44" fontId="1" fillId="10" borderId="31" xfId="1" applyFont="1" applyFill="1" applyBorder="1" applyAlignment="1" applyProtection="1">
      <alignment horizontal="center" vertical="center"/>
      <protection locked="0" hidden="1"/>
    </xf>
    <xf numFmtId="44" fontId="1" fillId="10" borderId="74" xfId="1" applyFont="1" applyFill="1" applyBorder="1" applyAlignment="1" applyProtection="1">
      <alignment horizontal="center" vertical="center"/>
      <protection locked="0" hidden="1"/>
    </xf>
    <xf numFmtId="171" fontId="0" fillId="10" borderId="29" xfId="0" applyNumberFormat="1" applyFill="1" applyBorder="1" applyAlignment="1" applyProtection="1">
      <alignment horizontal="center" vertical="center"/>
      <protection locked="0" hidden="1"/>
    </xf>
    <xf numFmtId="9" fontId="5" fillId="7" borderId="5" xfId="2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Protection="1">
      <protection locked="0"/>
    </xf>
    <xf numFmtId="0" fontId="8" fillId="0" borderId="2" xfId="0" applyFont="1" applyBorder="1" applyProtection="1">
      <protection locked="0"/>
    </xf>
    <xf numFmtId="0" fontId="4" fillId="0" borderId="4" xfId="0" applyFont="1" applyBorder="1" applyProtection="1">
      <protection locked="0"/>
    </xf>
    <xf numFmtId="0" fontId="8" fillId="0" borderId="5" xfId="0" applyFont="1" applyBorder="1" applyProtection="1">
      <protection locked="0"/>
    </xf>
    <xf numFmtId="0" fontId="4" fillId="0" borderId="5" xfId="0" applyFont="1" applyBorder="1" applyProtection="1">
      <protection locked="0"/>
    </xf>
    <xf numFmtId="0" fontId="4" fillId="0" borderId="7" xfId="0" applyFont="1" applyBorder="1" applyProtection="1">
      <protection locked="0"/>
    </xf>
    <xf numFmtId="0" fontId="8" fillId="0" borderId="8" xfId="0" applyFont="1" applyBorder="1" applyProtection="1">
      <protection locked="0"/>
    </xf>
    <xf numFmtId="0" fontId="4" fillId="0" borderId="8" xfId="0" applyFont="1" applyBorder="1" applyProtection="1">
      <protection locked="0"/>
    </xf>
    <xf numFmtId="44" fontId="17" fillId="7" borderId="0" xfId="1" applyFont="1" applyFill="1" applyAlignment="1" applyProtection="1">
      <alignment horizontal="center"/>
      <protection locked="0"/>
    </xf>
    <xf numFmtId="0" fontId="0" fillId="8" borderId="24" xfId="0" applyFill="1" applyBorder="1" applyAlignment="1">
      <alignment horizontal="center"/>
    </xf>
    <xf numFmtId="0" fontId="0" fillId="8" borderId="29" xfId="0" applyFill="1" applyBorder="1" applyAlignment="1">
      <alignment horizontal="center"/>
    </xf>
    <xf numFmtId="44" fontId="0" fillId="8" borderId="29" xfId="0" applyNumberFormat="1" applyFill="1" applyBorder="1"/>
    <xf numFmtId="166" fontId="0" fillId="8" borderId="29" xfId="2" applyNumberFormat="1" applyFont="1" applyFill="1" applyBorder="1" applyProtection="1"/>
    <xf numFmtId="44" fontId="4" fillId="8" borderId="29" xfId="0" applyNumberFormat="1" applyFont="1" applyFill="1" applyBorder="1"/>
    <xf numFmtId="0" fontId="0" fillId="0" borderId="29" xfId="0" applyBorder="1" applyAlignment="1">
      <alignment horizontal="center"/>
    </xf>
    <xf numFmtId="44" fontId="4" fillId="0" borderId="29" xfId="0" applyNumberFormat="1" applyFont="1" applyBorder="1"/>
    <xf numFmtId="0" fontId="2" fillId="7" borderId="39" xfId="0" applyFon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44" fontId="0" fillId="0" borderId="0" xfId="1" applyFon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48" fillId="0" borderId="0" xfId="0" applyFont="1"/>
    <xf numFmtId="9" fontId="5" fillId="11" borderId="7" xfId="2" applyFont="1" applyFill="1" applyBorder="1" applyAlignment="1">
      <alignment vertical="center"/>
    </xf>
    <xf numFmtId="0" fontId="5" fillId="11" borderId="9" xfId="0" applyFont="1" applyFill="1" applyBorder="1" applyAlignment="1">
      <alignment vertical="center"/>
    </xf>
    <xf numFmtId="0" fontId="7" fillId="11" borderId="1" xfId="0" applyFont="1" applyFill="1" applyBorder="1" applyAlignment="1">
      <alignment vertical="center"/>
    </xf>
    <xf numFmtId="0" fontId="0" fillId="11" borderId="2" xfId="0" applyFill="1" applyBorder="1" applyAlignment="1">
      <alignment vertical="center"/>
    </xf>
    <xf numFmtId="166" fontId="0" fillId="0" borderId="29" xfId="2" applyNumberFormat="1" applyFont="1" applyFill="1" applyBorder="1" applyProtection="1"/>
    <xf numFmtId="0" fontId="4" fillId="0" borderId="28" xfId="0" applyFont="1" applyBorder="1"/>
    <xf numFmtId="14" fontId="4" fillId="0" borderId="25" xfId="0" applyNumberFormat="1" applyFont="1" applyBorder="1"/>
    <xf numFmtId="0" fontId="4" fillId="0" borderId="32" xfId="0" applyFont="1" applyBorder="1"/>
    <xf numFmtId="14" fontId="2" fillId="7" borderId="68" xfId="0" applyNumberFormat="1" applyFont="1" applyFill="1" applyBorder="1"/>
    <xf numFmtId="0" fontId="0" fillId="0" borderId="75" xfId="0" applyBorder="1"/>
    <xf numFmtId="14" fontId="2" fillId="7" borderId="28" xfId="0" applyNumberFormat="1" applyFont="1" applyFill="1" applyBorder="1"/>
    <xf numFmtId="0" fontId="4" fillId="0" borderId="58" xfId="0" applyFont="1" applyBorder="1"/>
    <xf numFmtId="0" fontId="0" fillId="0" borderId="76" xfId="0" applyBorder="1"/>
    <xf numFmtId="0" fontId="4" fillId="0" borderId="39" xfId="0" applyFont="1" applyBorder="1" applyAlignment="1">
      <alignment horizontal="center"/>
    </xf>
    <xf numFmtId="0" fontId="4" fillId="0" borderId="75" xfId="0" applyFont="1" applyBorder="1" applyAlignment="1">
      <alignment horizontal="center"/>
    </xf>
    <xf numFmtId="14" fontId="0" fillId="10" borderId="29" xfId="0" applyNumberFormat="1" applyFill="1" applyBorder="1" applyAlignment="1" applyProtection="1">
      <alignment vertical="center"/>
      <protection locked="0" hidden="1"/>
    </xf>
    <xf numFmtId="44" fontId="5" fillId="7" borderId="15" xfId="1" applyFont="1" applyFill="1" applyBorder="1" applyAlignment="1" applyProtection="1">
      <alignment horizontal="center" vertical="center"/>
      <protection locked="0"/>
    </xf>
    <xf numFmtId="44" fontId="0" fillId="0" borderId="5" xfId="1" applyFont="1" applyBorder="1" applyAlignment="1"/>
    <xf numFmtId="44" fontId="8" fillId="0" borderId="5" xfId="1" applyFont="1" applyBorder="1" applyAlignment="1">
      <alignment horizontal="center" vertical="center"/>
    </xf>
    <xf numFmtId="44" fontId="0" fillId="0" borderId="5" xfId="1" applyFont="1" applyBorder="1" applyAlignment="1">
      <alignment horizontal="center" vertical="center"/>
    </xf>
    <xf numFmtId="44" fontId="8" fillId="0" borderId="20" xfId="0" applyNumberFormat="1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44" fontId="55" fillId="5" borderId="8" xfId="1" applyFont="1" applyFill="1" applyBorder="1" applyAlignment="1">
      <alignment horizontal="center" vertical="center"/>
    </xf>
    <xf numFmtId="44" fontId="0" fillId="0" borderId="5" xfId="0" applyNumberFormat="1" applyBorder="1"/>
    <xf numFmtId="0" fontId="0" fillId="0" borderId="5" xfId="0" applyBorder="1"/>
    <xf numFmtId="44" fontId="2" fillId="5" borderId="8" xfId="1" applyFont="1" applyFill="1" applyBorder="1" applyAlignment="1">
      <alignment horizontal="center" vertical="center"/>
    </xf>
    <xf numFmtId="3" fontId="8" fillId="0" borderId="5" xfId="0" applyNumberFormat="1" applyFont="1" applyBorder="1" applyAlignment="1">
      <alignment horizontal="center" vertical="center"/>
    </xf>
    <xf numFmtId="44" fontId="9" fillId="3" borderId="8" xfId="1" applyFont="1" applyFill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 indent="2"/>
    </xf>
    <xf numFmtId="44" fontId="8" fillId="0" borderId="5" xfId="1" applyFont="1" applyBorder="1" applyAlignment="1">
      <alignment vertical="center"/>
    </xf>
    <xf numFmtId="166" fontId="2" fillId="7" borderId="5" xfId="2" applyNumberFormat="1" applyFont="1" applyFill="1" applyBorder="1" applyAlignment="1" applyProtection="1">
      <alignment vertical="center"/>
      <protection locked="0"/>
    </xf>
    <xf numFmtId="44" fontId="8" fillId="0" borderId="20" xfId="1" applyFont="1" applyBorder="1" applyAlignment="1">
      <alignment vertical="center"/>
    </xf>
    <xf numFmtId="165" fontId="9" fillId="3" borderId="59" xfId="0" applyNumberFormat="1" applyFont="1" applyFill="1" applyBorder="1" applyAlignment="1">
      <alignment horizontal="center" vertical="center"/>
    </xf>
    <xf numFmtId="44" fontId="8" fillId="4" borderId="8" xfId="1" applyFont="1" applyFill="1" applyBorder="1" applyAlignment="1">
      <alignment horizontal="right" vertical="center" indent="2"/>
    </xf>
    <xf numFmtId="44" fontId="8" fillId="4" borderId="9" xfId="1" applyFont="1" applyFill="1" applyBorder="1" applyAlignment="1">
      <alignment horizontal="right" vertical="center" indent="2"/>
    </xf>
    <xf numFmtId="44" fontId="9" fillId="0" borderId="5" xfId="1" applyFont="1" applyBorder="1" applyAlignment="1">
      <alignment vertical="center"/>
    </xf>
    <xf numFmtId="44" fontId="9" fillId="0" borderId="20" xfId="1" applyFont="1" applyBorder="1" applyAlignment="1">
      <alignment horizontal="right" vertical="center"/>
    </xf>
    <xf numFmtId="44" fontId="9" fillId="2" borderId="8" xfId="1" applyFont="1" applyFill="1" applyBorder="1" applyAlignment="1">
      <alignment horizontal="center" vertical="center"/>
    </xf>
    <xf numFmtId="44" fontId="9" fillId="2" borderId="9" xfId="1" applyFont="1" applyFill="1" applyBorder="1" applyAlignment="1">
      <alignment horizontal="center" vertical="center"/>
    </xf>
    <xf numFmtId="44" fontId="5" fillId="7" borderId="31" xfId="1" applyFont="1" applyFill="1" applyBorder="1" applyAlignment="1" applyProtection="1">
      <alignment horizontal="right" vertical="center"/>
      <protection locked="0"/>
    </xf>
    <xf numFmtId="44" fontId="5" fillId="7" borderId="29" xfId="1" applyFont="1" applyFill="1" applyBorder="1" applyAlignment="1" applyProtection="1">
      <alignment horizontal="right" vertical="center"/>
      <protection locked="0"/>
    </xf>
    <xf numFmtId="164" fontId="9" fillId="3" borderId="7" xfId="0" applyNumberFormat="1" applyFont="1" applyFill="1" applyBorder="1" applyAlignment="1">
      <alignment horizontal="center" vertical="center"/>
    </xf>
    <xf numFmtId="164" fontId="9" fillId="3" borderId="8" xfId="0" applyNumberFormat="1" applyFont="1" applyFill="1" applyBorder="1" applyAlignment="1">
      <alignment horizontal="center" vertical="center"/>
    </xf>
    <xf numFmtId="164" fontId="9" fillId="3" borderId="9" xfId="0" applyNumberFormat="1" applyFont="1" applyFill="1" applyBorder="1" applyAlignment="1">
      <alignment horizontal="center" vertical="center"/>
    </xf>
    <xf numFmtId="44" fontId="8" fillId="0" borderId="4" xfId="1" applyFont="1" applyBorder="1" applyAlignment="1">
      <alignment horizontal="center" vertical="center"/>
    </xf>
    <xf numFmtId="10" fontId="2" fillId="7" borderId="4" xfId="1" applyNumberFormat="1" applyFont="1" applyFill="1" applyBorder="1" applyAlignment="1" applyProtection="1">
      <alignment horizontal="center" vertical="center"/>
      <protection locked="0"/>
    </xf>
    <xf numFmtId="10" fontId="2" fillId="7" borderId="5" xfId="1" applyNumberFormat="1" applyFont="1" applyFill="1" applyBorder="1" applyAlignment="1" applyProtection="1">
      <alignment horizontal="center" vertical="center"/>
      <protection locked="0"/>
    </xf>
    <xf numFmtId="10" fontId="2" fillId="7" borderId="6" xfId="1" applyNumberFormat="1" applyFont="1" applyFill="1" applyBorder="1" applyAlignment="1" applyProtection="1">
      <alignment horizontal="center" vertical="center"/>
      <protection locked="0"/>
    </xf>
    <xf numFmtId="44" fontId="9" fillId="3" borderId="7" xfId="0" applyNumberFormat="1" applyFont="1" applyFill="1" applyBorder="1" applyAlignment="1">
      <alignment horizontal="left" vertical="center"/>
    </xf>
    <xf numFmtId="0" fontId="9" fillId="3" borderId="8" xfId="0" applyFont="1" applyFill="1" applyBorder="1" applyAlignment="1">
      <alignment horizontal="left" vertical="center"/>
    </xf>
    <xf numFmtId="0" fontId="9" fillId="3" borderId="9" xfId="0" applyFont="1" applyFill="1" applyBorder="1" applyAlignment="1">
      <alignment horizontal="left" vertical="center"/>
    </xf>
    <xf numFmtId="3" fontId="9" fillId="0" borderId="5" xfId="0" applyNumberFormat="1" applyFont="1" applyBorder="1" applyAlignment="1">
      <alignment horizontal="right" vertical="center"/>
    </xf>
    <xf numFmtId="3" fontId="8" fillId="0" borderId="5" xfId="0" applyNumberFormat="1" applyFont="1" applyBorder="1" applyAlignment="1">
      <alignment horizontal="right" vertical="center"/>
    </xf>
    <xf numFmtId="3" fontId="2" fillId="7" borderId="5" xfId="0" applyNumberFormat="1" applyFont="1" applyFill="1" applyBorder="1" applyAlignment="1" applyProtection="1">
      <alignment horizontal="right" vertical="center"/>
      <protection locked="0"/>
    </xf>
    <xf numFmtId="165" fontId="9" fillId="3" borderId="8" xfId="0" applyNumberFormat="1" applyFont="1" applyFill="1" applyBorder="1" applyAlignment="1">
      <alignment horizontal="center" vertical="center"/>
    </xf>
    <xf numFmtId="4" fontId="9" fillId="0" borderId="20" xfId="0" applyNumberFormat="1" applyFont="1" applyBorder="1" applyAlignment="1">
      <alignment horizontal="right" vertical="center"/>
    </xf>
    <xf numFmtId="3" fontId="9" fillId="0" borderId="5" xfId="0" applyNumberFormat="1" applyFont="1" applyBorder="1" applyAlignment="1">
      <alignment horizontal="center" vertical="center"/>
    </xf>
    <xf numFmtId="165" fontId="9" fillId="0" borderId="7" xfId="0" applyNumberFormat="1" applyFont="1" applyBorder="1" applyAlignment="1">
      <alignment horizontal="center" vertical="center"/>
    </xf>
    <xf numFmtId="165" fontId="9" fillId="0" borderId="8" xfId="0" applyNumberFormat="1" applyFont="1" applyBorder="1" applyAlignment="1">
      <alignment horizontal="center" vertical="center"/>
    </xf>
    <xf numFmtId="165" fontId="9" fillId="0" borderId="9" xfId="0" applyNumberFormat="1" applyFont="1" applyBorder="1" applyAlignment="1">
      <alignment horizontal="center" vertical="center"/>
    </xf>
    <xf numFmtId="4" fontId="8" fillId="0" borderId="5" xfId="0" applyNumberFormat="1" applyFont="1" applyBorder="1" applyAlignment="1">
      <alignment horizontal="center" vertical="center"/>
    </xf>
    <xf numFmtId="165" fontId="8" fillId="0" borderId="5" xfId="0" applyNumberFormat="1" applyFont="1" applyBorder="1" applyAlignment="1">
      <alignment horizontal="center" vertical="center"/>
    </xf>
    <xf numFmtId="3" fontId="40" fillId="7" borderId="66" xfId="0" applyNumberFormat="1" applyFont="1" applyFill="1" applyBorder="1" applyAlignment="1" applyProtection="1">
      <alignment horizontal="center" vertical="center"/>
      <protection locked="0"/>
    </xf>
    <xf numFmtId="3" fontId="41" fillId="7" borderId="8" xfId="0" applyNumberFormat="1" applyFont="1" applyFill="1" applyBorder="1" applyProtection="1">
      <protection locked="0"/>
    </xf>
    <xf numFmtId="3" fontId="41" fillId="7" borderId="67" xfId="0" applyNumberFormat="1" applyFont="1" applyFill="1" applyBorder="1" applyProtection="1">
      <protection locked="0"/>
    </xf>
    <xf numFmtId="9" fontId="8" fillId="0" borderId="20" xfId="0" applyNumberFormat="1" applyFont="1" applyBorder="1" applyAlignment="1">
      <alignment horizontal="center" vertical="center"/>
    </xf>
    <xf numFmtId="44" fontId="9" fillId="3" borderId="8" xfId="0" applyNumberFormat="1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44" fontId="8" fillId="0" borderId="20" xfId="1" applyFont="1" applyBorder="1" applyAlignment="1">
      <alignment horizontal="center" vertical="center"/>
    </xf>
    <xf numFmtId="44" fontId="9" fillId="3" borderId="9" xfId="1" applyFont="1" applyFill="1" applyBorder="1" applyAlignment="1">
      <alignment horizontal="center" vertical="center"/>
    </xf>
    <xf numFmtId="44" fontId="8" fillId="0" borderId="0" xfId="1" applyFont="1" applyAlignment="1">
      <alignment horizontal="center" vertical="center"/>
    </xf>
    <xf numFmtId="9" fontId="5" fillId="7" borderId="22" xfId="2" applyFont="1" applyFill="1" applyBorder="1" applyAlignment="1" applyProtection="1">
      <alignment horizontal="center" vertical="center"/>
      <protection locked="0"/>
    </xf>
    <xf numFmtId="9" fontId="5" fillId="7" borderId="11" xfId="2" applyFont="1" applyFill="1" applyBorder="1" applyAlignment="1" applyProtection="1">
      <alignment horizontal="center" vertical="center"/>
      <protection locked="0"/>
    </xf>
    <xf numFmtId="9" fontId="5" fillId="7" borderId="12" xfId="2" applyFont="1" applyFill="1" applyBorder="1" applyAlignment="1" applyProtection="1">
      <alignment horizontal="center" vertical="center"/>
      <protection locked="0"/>
    </xf>
    <xf numFmtId="44" fontId="9" fillId="4" borderId="8" xfId="1" applyFont="1" applyFill="1" applyBorder="1" applyAlignment="1">
      <alignment horizontal="right" vertical="center" indent="2"/>
    </xf>
    <xf numFmtId="44" fontId="9" fillId="4" borderId="9" xfId="1" applyFont="1" applyFill="1" applyBorder="1" applyAlignment="1">
      <alignment horizontal="right" vertical="center" indent="2"/>
    </xf>
    <xf numFmtId="44" fontId="5" fillId="0" borderId="0" xfId="1" applyFont="1" applyFill="1" applyBorder="1" applyAlignment="1">
      <alignment horizontal="center" vertical="center"/>
    </xf>
    <xf numFmtId="44" fontId="55" fillId="11" borderId="8" xfId="1" applyFont="1" applyFill="1" applyBorder="1" applyAlignment="1">
      <alignment horizontal="center" vertical="center"/>
    </xf>
    <xf numFmtId="44" fontId="5" fillId="0" borderId="0" xfId="1" applyFont="1" applyBorder="1" applyAlignment="1">
      <alignment horizontal="center" vertical="center"/>
    </xf>
    <xf numFmtId="44" fontId="8" fillId="0" borderId="15" xfId="1" applyFont="1" applyFill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168" fontId="9" fillId="0" borderId="0" xfId="0" applyNumberFormat="1" applyFont="1" applyAlignment="1">
      <alignment horizontal="right" vertical="center"/>
    </xf>
    <xf numFmtId="0" fontId="21" fillId="6" borderId="41" xfId="0" applyFont="1" applyFill="1" applyBorder="1" applyAlignment="1">
      <alignment horizontal="center" vertical="center" wrapText="1"/>
    </xf>
    <xf numFmtId="0" fontId="21" fillId="6" borderId="42" xfId="0" applyFont="1" applyFill="1" applyBorder="1" applyAlignment="1">
      <alignment horizontal="center" vertical="center" wrapText="1"/>
    </xf>
    <xf numFmtId="1" fontId="8" fillId="0" borderId="0" xfId="0" applyNumberFormat="1" applyFont="1" applyAlignment="1">
      <alignment horizontal="center" vertical="center"/>
    </xf>
    <xf numFmtId="0" fontId="32" fillId="7" borderId="43" xfId="0" applyFont="1" applyFill="1" applyBorder="1" applyAlignment="1">
      <alignment horizontal="center" vertical="center"/>
    </xf>
    <xf numFmtId="0" fontId="32" fillId="7" borderId="44" xfId="0" applyFont="1" applyFill="1" applyBorder="1" applyAlignment="1">
      <alignment horizontal="center" vertical="center"/>
    </xf>
    <xf numFmtId="0" fontId="32" fillId="7" borderId="45" xfId="0" applyFont="1" applyFill="1" applyBorder="1" applyAlignment="1">
      <alignment horizontal="center" vertical="center"/>
    </xf>
    <xf numFmtId="1" fontId="31" fillId="7" borderId="48" xfId="0" applyNumberFormat="1" applyFont="1" applyFill="1" applyBorder="1" applyAlignment="1">
      <alignment horizontal="center" vertical="center" wrapText="1"/>
    </xf>
    <xf numFmtId="1" fontId="31" fillId="7" borderId="49" xfId="0" applyNumberFormat="1" applyFont="1" applyFill="1" applyBorder="1" applyAlignment="1">
      <alignment horizontal="center" vertical="center" wrapText="1"/>
    </xf>
    <xf numFmtId="0" fontId="34" fillId="0" borderId="51" xfId="0" applyFont="1" applyBorder="1" applyAlignment="1">
      <alignment horizontal="right" vertical="center"/>
    </xf>
    <xf numFmtId="0" fontId="34" fillId="0" borderId="55" xfId="0" applyFont="1" applyBorder="1" applyAlignment="1">
      <alignment horizontal="right" vertical="center"/>
    </xf>
    <xf numFmtId="0" fontId="31" fillId="7" borderId="52" xfId="0" applyFont="1" applyFill="1" applyBorder="1" applyAlignment="1">
      <alignment horizontal="right" vertical="center" wrapText="1" indent="1"/>
    </xf>
    <xf numFmtId="0" fontId="31" fillId="7" borderId="53" xfId="0" applyFont="1" applyFill="1" applyBorder="1" applyAlignment="1">
      <alignment horizontal="right" vertical="center" wrapText="1" indent="1"/>
    </xf>
    <xf numFmtId="0" fontId="31" fillId="7" borderId="56" xfId="0" applyFont="1" applyFill="1" applyBorder="1" applyAlignment="1">
      <alignment horizontal="right" vertical="center" wrapText="1" indent="1"/>
    </xf>
    <xf numFmtId="0" fontId="27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1" fontId="9" fillId="0" borderId="0" xfId="0" applyNumberFormat="1" applyFont="1" applyAlignment="1">
      <alignment horizontal="right" vertical="center"/>
    </xf>
    <xf numFmtId="4" fontId="9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2" fontId="9" fillId="0" borderId="0" xfId="0" applyNumberFormat="1" applyFont="1" applyAlignment="1">
      <alignment horizontal="right" vertical="center"/>
    </xf>
    <xf numFmtId="0" fontId="17" fillId="7" borderId="35" xfId="0" applyFont="1" applyFill="1" applyBorder="1" applyAlignment="1">
      <alignment horizontal="center" vertical="center"/>
    </xf>
    <xf numFmtId="0" fontId="17" fillId="7" borderId="32" xfId="0" applyFont="1" applyFill="1" applyBorder="1" applyAlignment="1">
      <alignment horizontal="center" vertical="center"/>
    </xf>
    <xf numFmtId="0" fontId="17" fillId="7" borderId="34" xfId="0" applyFont="1" applyFill="1" applyBorder="1" applyAlignment="1">
      <alignment horizontal="center" vertical="center"/>
    </xf>
    <xf numFmtId="0" fontId="17" fillId="7" borderId="31" xfId="0" applyFont="1" applyFill="1" applyBorder="1" applyAlignment="1">
      <alignment horizontal="center" vertical="center"/>
    </xf>
    <xf numFmtId="0" fontId="17" fillId="7" borderId="33" xfId="0" applyFont="1" applyFill="1" applyBorder="1" applyAlignment="1">
      <alignment horizontal="center"/>
    </xf>
    <xf numFmtId="0" fontId="17" fillId="7" borderId="15" xfId="0" applyFont="1" applyFill="1" applyBorder="1" applyAlignment="1">
      <alignment horizontal="center"/>
    </xf>
    <xf numFmtId="0" fontId="17" fillId="7" borderId="16" xfId="0" applyFont="1" applyFill="1" applyBorder="1" applyAlignment="1">
      <alignment horizontal="center"/>
    </xf>
  </cellXfs>
  <cellStyles count="4">
    <cellStyle name="Hipervínculo" xfId="3" builtinId="8"/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JP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8.png"/><Relationship Id="rId3" Type="http://schemas.openxmlformats.org/officeDocument/2006/relationships/image" Target="../media/image13.JPG"/><Relationship Id="rId7" Type="http://schemas.openxmlformats.org/officeDocument/2006/relationships/image" Target="../media/image17.png"/><Relationship Id="rId2" Type="http://schemas.openxmlformats.org/officeDocument/2006/relationships/image" Target="../media/image12.JPG"/><Relationship Id="rId1" Type="http://schemas.openxmlformats.org/officeDocument/2006/relationships/image" Target="../media/image11.JPG"/><Relationship Id="rId6" Type="http://schemas.openxmlformats.org/officeDocument/2006/relationships/image" Target="../media/image16.JPG"/><Relationship Id="rId5" Type="http://schemas.openxmlformats.org/officeDocument/2006/relationships/image" Target="../media/image15.JPG"/><Relationship Id="rId4" Type="http://schemas.openxmlformats.org/officeDocument/2006/relationships/image" Target="../media/image14.JP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8.png"/><Relationship Id="rId3" Type="http://schemas.openxmlformats.org/officeDocument/2006/relationships/image" Target="../media/image13.JPG"/><Relationship Id="rId7" Type="http://schemas.openxmlformats.org/officeDocument/2006/relationships/image" Target="../media/image17.png"/><Relationship Id="rId2" Type="http://schemas.openxmlformats.org/officeDocument/2006/relationships/image" Target="../media/image12.JPG"/><Relationship Id="rId1" Type="http://schemas.openxmlformats.org/officeDocument/2006/relationships/image" Target="../media/image11.JPG"/><Relationship Id="rId6" Type="http://schemas.openxmlformats.org/officeDocument/2006/relationships/image" Target="../media/image16.JPG"/><Relationship Id="rId5" Type="http://schemas.openxmlformats.org/officeDocument/2006/relationships/image" Target="../media/image15.JPG"/><Relationship Id="rId4" Type="http://schemas.openxmlformats.org/officeDocument/2006/relationships/image" Target="../media/image1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35964</xdr:colOff>
      <xdr:row>24</xdr:row>
      <xdr:rowOff>27212</xdr:rowOff>
    </xdr:from>
    <xdr:to>
      <xdr:col>9</xdr:col>
      <xdr:colOff>761999</xdr:colOff>
      <xdr:row>48</xdr:row>
      <xdr:rowOff>30967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F88EE48-E262-BDD3-110D-5BBC2E854B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7964" y="4646837"/>
          <a:ext cx="6822035" cy="4575755"/>
        </a:xfrm>
        <a:prstGeom prst="rect">
          <a:avLst/>
        </a:prstGeom>
      </xdr:spPr>
    </xdr:pic>
    <xdr:clientData/>
  </xdr:twoCellAnchor>
  <xdr:twoCellAnchor editAs="oneCell">
    <xdr:from>
      <xdr:col>1</xdr:col>
      <xdr:colOff>28913</xdr:colOff>
      <xdr:row>88</xdr:row>
      <xdr:rowOff>12970</xdr:rowOff>
    </xdr:from>
    <xdr:to>
      <xdr:col>10</xdr:col>
      <xdr:colOff>39999</xdr:colOff>
      <xdr:row>108</xdr:row>
      <xdr:rowOff>71438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90151A2-3C13-9963-A20E-55BFB5AD8A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913" y="16824595"/>
          <a:ext cx="6869086" cy="3868468"/>
        </a:xfrm>
        <a:prstGeom prst="rect">
          <a:avLst/>
        </a:prstGeom>
      </xdr:spPr>
    </xdr:pic>
    <xdr:clientData/>
  </xdr:twoCellAnchor>
  <xdr:twoCellAnchor editAs="oneCell">
    <xdr:from>
      <xdr:col>1</xdr:col>
      <xdr:colOff>23812</xdr:colOff>
      <xdr:row>46</xdr:row>
      <xdr:rowOff>158644</xdr:rowOff>
    </xdr:from>
    <xdr:to>
      <xdr:col>10</xdr:col>
      <xdr:colOff>52800</xdr:colOff>
      <xdr:row>66</xdr:row>
      <xdr:rowOff>178593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BA308A9A-812C-5D18-01F7-0DF6A8B6C5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812" y="8969269"/>
          <a:ext cx="6886988" cy="3829949"/>
        </a:xfrm>
        <a:prstGeom prst="rect">
          <a:avLst/>
        </a:prstGeom>
      </xdr:spPr>
    </xdr:pic>
    <xdr:clientData/>
  </xdr:twoCellAnchor>
  <xdr:twoCellAnchor editAs="oneCell">
    <xdr:from>
      <xdr:col>1</xdr:col>
      <xdr:colOff>32083</xdr:colOff>
      <xdr:row>66</xdr:row>
      <xdr:rowOff>188796</xdr:rowOff>
    </xdr:from>
    <xdr:to>
      <xdr:col>9</xdr:col>
      <xdr:colOff>739276</xdr:colOff>
      <xdr:row>87</xdr:row>
      <xdr:rowOff>11905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D4B4C84B-81EF-4B4E-A6E3-8B116FBDAF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4083" y="12809421"/>
          <a:ext cx="6803193" cy="3823609"/>
        </a:xfrm>
        <a:prstGeom prst="rect">
          <a:avLst/>
        </a:prstGeom>
      </xdr:spPr>
    </xdr:pic>
    <xdr:clientData/>
  </xdr:twoCellAnchor>
  <xdr:twoCellAnchor editAs="oneCell">
    <xdr:from>
      <xdr:col>1</xdr:col>
      <xdr:colOff>36406</xdr:colOff>
      <xdr:row>108</xdr:row>
      <xdr:rowOff>130966</xdr:rowOff>
    </xdr:from>
    <xdr:to>
      <xdr:col>9</xdr:col>
      <xdr:colOff>738187</xdr:colOff>
      <xdr:row>127</xdr:row>
      <xdr:rowOff>49677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9845C33D-0970-4AE9-8628-D4A22FEADE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406" y="20752591"/>
          <a:ext cx="6797781" cy="3538211"/>
        </a:xfrm>
        <a:prstGeom prst="rect">
          <a:avLst/>
        </a:prstGeom>
      </xdr:spPr>
    </xdr:pic>
    <xdr:clientData/>
  </xdr:twoCellAnchor>
  <xdr:twoCellAnchor editAs="oneCell">
    <xdr:from>
      <xdr:col>1</xdr:col>
      <xdr:colOff>33670</xdr:colOff>
      <xdr:row>5</xdr:row>
      <xdr:rowOff>161583</xdr:rowOff>
    </xdr:from>
    <xdr:to>
      <xdr:col>10</xdr:col>
      <xdr:colOff>23812</xdr:colOff>
      <xdr:row>25</xdr:row>
      <xdr:rowOff>82870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362F65B4-3A28-B483-27C6-FAC72C0967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670" y="1161708"/>
          <a:ext cx="6848142" cy="37312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12</xdr:col>
      <xdr:colOff>152400</xdr:colOff>
      <xdr:row>31</xdr:row>
      <xdr:rowOff>38100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F692A66-AEEF-9D81-B0C7-27BAFC4940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0" y="809625"/>
          <a:ext cx="7772400" cy="5181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16</xdr:row>
      <xdr:rowOff>19050</xdr:rowOff>
    </xdr:from>
    <xdr:to>
      <xdr:col>8</xdr:col>
      <xdr:colOff>0</xdr:colOff>
      <xdr:row>43</xdr:row>
      <xdr:rowOff>104775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388CF0B-D7A4-7747-26ED-E6E93E4EAA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3067050"/>
          <a:ext cx="5353050" cy="52292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</xdr:colOff>
      <xdr:row>13</xdr:row>
      <xdr:rowOff>66674</xdr:rowOff>
    </xdr:from>
    <xdr:to>
      <xdr:col>9</xdr:col>
      <xdr:colOff>457200</xdr:colOff>
      <xdr:row>45</xdr:row>
      <xdr:rowOff>108523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FE92538-E05E-E47F-675D-B14046633D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81700" y="2724149"/>
          <a:ext cx="4876800" cy="6137849"/>
        </a:xfrm>
        <a:prstGeom prst="rect">
          <a:avLst/>
        </a:prstGeom>
      </xdr:spPr>
    </xdr:pic>
    <xdr:clientData/>
  </xdr:twoCellAnchor>
  <xdr:twoCellAnchor editAs="oneCell">
    <xdr:from>
      <xdr:col>0</xdr:col>
      <xdr:colOff>442912</xdr:colOff>
      <xdr:row>13</xdr:row>
      <xdr:rowOff>104775</xdr:rowOff>
    </xdr:from>
    <xdr:to>
      <xdr:col>5</xdr:col>
      <xdr:colOff>466726</xdr:colOff>
      <xdr:row>31</xdr:row>
      <xdr:rowOff>158751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5D2413A-6999-435F-38A7-D5D81DE7DC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2912" y="2743200"/>
          <a:ext cx="5224464" cy="348297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1402</xdr:colOff>
      <xdr:row>69</xdr:row>
      <xdr:rowOff>15906</xdr:rowOff>
    </xdr:from>
    <xdr:to>
      <xdr:col>19</xdr:col>
      <xdr:colOff>639577</xdr:colOff>
      <xdr:row>81</xdr:row>
      <xdr:rowOff>210894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6B8069F-4CD7-4BC5-68E9-3C91E3EA95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28871" y="14172437"/>
          <a:ext cx="5972175" cy="2659582"/>
        </a:xfrm>
        <a:prstGeom prst="rect">
          <a:avLst/>
        </a:prstGeom>
      </xdr:spPr>
    </xdr:pic>
    <xdr:clientData/>
  </xdr:twoCellAnchor>
  <xdr:twoCellAnchor editAs="oneCell">
    <xdr:from>
      <xdr:col>21</xdr:col>
      <xdr:colOff>217715</xdr:colOff>
      <xdr:row>9</xdr:row>
      <xdr:rowOff>136070</xdr:rowOff>
    </xdr:from>
    <xdr:to>
      <xdr:col>29</xdr:col>
      <xdr:colOff>217715</xdr:colOff>
      <xdr:row>43</xdr:row>
      <xdr:rowOff>84340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2847BB8-ACD5-6B37-658D-FC8B017755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85822" y="2013856"/>
          <a:ext cx="6096000" cy="7112430"/>
        </a:xfrm>
        <a:prstGeom prst="rect">
          <a:avLst/>
        </a:prstGeom>
      </xdr:spPr>
    </xdr:pic>
    <xdr:clientData/>
  </xdr:twoCellAnchor>
  <xdr:twoCellAnchor editAs="oneCell">
    <xdr:from>
      <xdr:col>12</xdr:col>
      <xdr:colOff>97199</xdr:colOff>
      <xdr:row>93</xdr:row>
      <xdr:rowOff>26381</xdr:rowOff>
    </xdr:from>
    <xdr:to>
      <xdr:col>18</xdr:col>
      <xdr:colOff>354373</xdr:colOff>
      <xdr:row>117</xdr:row>
      <xdr:rowOff>107459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2EA0D62-F2AA-BFD9-54A2-2D70FE9621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24668" y="19159725"/>
          <a:ext cx="4829174" cy="5272203"/>
        </a:xfrm>
        <a:prstGeom prst="rect">
          <a:avLst/>
        </a:prstGeom>
      </xdr:spPr>
    </xdr:pic>
    <xdr:clientData/>
  </xdr:twoCellAnchor>
  <xdr:twoCellAnchor editAs="oneCell">
    <xdr:from>
      <xdr:col>12</xdr:col>
      <xdr:colOff>62062</xdr:colOff>
      <xdr:row>85</xdr:row>
      <xdr:rowOff>201540</xdr:rowOff>
    </xdr:from>
    <xdr:to>
      <xdr:col>18</xdr:col>
      <xdr:colOff>693092</xdr:colOff>
      <xdr:row>93</xdr:row>
      <xdr:rowOff>49719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8357CCA-1122-75F4-7141-9AEF777CC4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9531" y="17644196"/>
          <a:ext cx="5203030" cy="1538867"/>
        </a:xfrm>
        <a:prstGeom prst="rect">
          <a:avLst/>
        </a:prstGeom>
      </xdr:spPr>
    </xdr:pic>
    <xdr:clientData/>
  </xdr:twoCellAnchor>
  <xdr:twoCellAnchor editAs="oneCell">
    <xdr:from>
      <xdr:col>12</xdr:col>
      <xdr:colOff>21166</xdr:colOff>
      <xdr:row>41</xdr:row>
      <xdr:rowOff>72385</xdr:rowOff>
    </xdr:from>
    <xdr:to>
      <xdr:col>19</xdr:col>
      <xdr:colOff>459316</xdr:colOff>
      <xdr:row>67</xdr:row>
      <xdr:rowOff>137207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F7382D7-4E61-DB41-890F-1B00D2174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48635" y="8609166"/>
          <a:ext cx="5772150" cy="5232135"/>
        </a:xfrm>
        <a:prstGeom prst="rect">
          <a:avLst/>
        </a:prstGeom>
      </xdr:spPr>
    </xdr:pic>
    <xdr:clientData/>
  </xdr:twoCellAnchor>
  <xdr:twoCellAnchor editAs="oneCell">
    <xdr:from>
      <xdr:col>12</xdr:col>
      <xdr:colOff>27214</xdr:colOff>
      <xdr:row>9</xdr:row>
      <xdr:rowOff>136072</xdr:rowOff>
    </xdr:from>
    <xdr:to>
      <xdr:col>21</xdr:col>
      <xdr:colOff>74839</xdr:colOff>
      <xdr:row>33</xdr:row>
      <xdr:rowOff>59872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7F6A9448-50E5-CC8C-3ACE-AC4F984EDA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37321" y="2013858"/>
          <a:ext cx="6905625" cy="5067300"/>
        </a:xfrm>
        <a:prstGeom prst="rect">
          <a:avLst/>
        </a:prstGeom>
      </xdr:spPr>
    </xdr:pic>
    <xdr:clientData/>
  </xdr:twoCellAnchor>
  <xdr:twoCellAnchor editAs="oneCell">
    <xdr:from>
      <xdr:col>12</xdr:col>
      <xdr:colOff>1324</xdr:colOff>
      <xdr:row>123</xdr:row>
      <xdr:rowOff>2645</xdr:rowOff>
    </xdr:from>
    <xdr:to>
      <xdr:col>20</xdr:col>
      <xdr:colOff>221280</xdr:colOff>
      <xdr:row>141</xdr:row>
      <xdr:rowOff>60255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F87D6E0-020D-98B0-C1C3-84033C89A2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28793" y="25601083"/>
          <a:ext cx="6315956" cy="4105735"/>
        </a:xfrm>
        <a:prstGeom prst="rect">
          <a:avLst/>
        </a:prstGeom>
      </xdr:spPr>
    </xdr:pic>
    <xdr:clientData/>
  </xdr:twoCellAnchor>
  <xdr:twoCellAnchor editAs="oneCell">
    <xdr:from>
      <xdr:col>11</xdr:col>
      <xdr:colOff>130974</xdr:colOff>
      <xdr:row>143</xdr:row>
      <xdr:rowOff>61234</xdr:rowOff>
    </xdr:from>
    <xdr:to>
      <xdr:col>20</xdr:col>
      <xdr:colOff>351037</xdr:colOff>
      <xdr:row>161</xdr:row>
      <xdr:rowOff>116839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116FCE0-EA6D-9F77-D058-688DECFA63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96443" y="30041172"/>
          <a:ext cx="7078063" cy="356794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1402</xdr:colOff>
      <xdr:row>69</xdr:row>
      <xdr:rowOff>15906</xdr:rowOff>
    </xdr:from>
    <xdr:to>
      <xdr:col>19</xdr:col>
      <xdr:colOff>639577</xdr:colOff>
      <xdr:row>82</xdr:row>
      <xdr:rowOff>1344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CC403E1-85BF-403C-BC2E-12F30514F8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21727" y="14160531"/>
          <a:ext cx="5972175" cy="2642913"/>
        </a:xfrm>
        <a:prstGeom prst="rect">
          <a:avLst/>
        </a:prstGeom>
      </xdr:spPr>
    </xdr:pic>
    <xdr:clientData/>
  </xdr:twoCellAnchor>
  <xdr:twoCellAnchor editAs="oneCell">
    <xdr:from>
      <xdr:col>21</xdr:col>
      <xdr:colOff>217715</xdr:colOff>
      <xdr:row>9</xdr:row>
      <xdr:rowOff>136070</xdr:rowOff>
    </xdr:from>
    <xdr:to>
      <xdr:col>29</xdr:col>
      <xdr:colOff>217715</xdr:colOff>
      <xdr:row>43</xdr:row>
      <xdr:rowOff>84340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1599A8C-F123-449D-8AFA-D6EE04324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96040" y="2012495"/>
          <a:ext cx="6096000" cy="7015820"/>
        </a:xfrm>
        <a:prstGeom prst="rect">
          <a:avLst/>
        </a:prstGeom>
      </xdr:spPr>
    </xdr:pic>
    <xdr:clientData/>
  </xdr:twoCellAnchor>
  <xdr:twoCellAnchor editAs="oneCell">
    <xdr:from>
      <xdr:col>12</xdr:col>
      <xdr:colOff>97199</xdr:colOff>
      <xdr:row>93</xdr:row>
      <xdr:rowOff>26381</xdr:rowOff>
    </xdr:from>
    <xdr:to>
      <xdr:col>18</xdr:col>
      <xdr:colOff>354373</xdr:colOff>
      <xdr:row>117</xdr:row>
      <xdr:rowOff>107459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948A3CB-DC2A-4396-AA7C-5B3B52D20A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7524" y="19143056"/>
          <a:ext cx="4829174" cy="5243628"/>
        </a:xfrm>
        <a:prstGeom prst="rect">
          <a:avLst/>
        </a:prstGeom>
      </xdr:spPr>
    </xdr:pic>
    <xdr:clientData/>
  </xdr:twoCellAnchor>
  <xdr:twoCellAnchor editAs="oneCell">
    <xdr:from>
      <xdr:col>12</xdr:col>
      <xdr:colOff>62062</xdr:colOff>
      <xdr:row>85</xdr:row>
      <xdr:rowOff>201540</xdr:rowOff>
    </xdr:from>
    <xdr:to>
      <xdr:col>18</xdr:col>
      <xdr:colOff>693092</xdr:colOff>
      <xdr:row>93</xdr:row>
      <xdr:rowOff>49719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F163FD1-A926-4E7F-A143-BD9D99D382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2387" y="17641815"/>
          <a:ext cx="5203030" cy="1524579"/>
        </a:xfrm>
        <a:prstGeom prst="rect">
          <a:avLst/>
        </a:prstGeom>
      </xdr:spPr>
    </xdr:pic>
    <xdr:clientData/>
  </xdr:twoCellAnchor>
  <xdr:twoCellAnchor editAs="oneCell">
    <xdr:from>
      <xdr:col>12</xdr:col>
      <xdr:colOff>21166</xdr:colOff>
      <xdr:row>41</xdr:row>
      <xdr:rowOff>72385</xdr:rowOff>
    </xdr:from>
    <xdr:to>
      <xdr:col>19</xdr:col>
      <xdr:colOff>459316</xdr:colOff>
      <xdr:row>67</xdr:row>
      <xdr:rowOff>137207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3321059-3D19-4BD2-BA0C-D281AF9720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41491" y="8625835"/>
          <a:ext cx="5772150" cy="5208322"/>
        </a:xfrm>
        <a:prstGeom prst="rect">
          <a:avLst/>
        </a:prstGeom>
      </xdr:spPr>
    </xdr:pic>
    <xdr:clientData/>
  </xdr:twoCellAnchor>
  <xdr:twoCellAnchor editAs="oneCell">
    <xdr:from>
      <xdr:col>12</xdr:col>
      <xdr:colOff>27214</xdr:colOff>
      <xdr:row>9</xdr:row>
      <xdr:rowOff>136072</xdr:rowOff>
    </xdr:from>
    <xdr:to>
      <xdr:col>21</xdr:col>
      <xdr:colOff>74839</xdr:colOff>
      <xdr:row>33</xdr:row>
      <xdr:rowOff>59872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EFE800CF-7C2B-4D74-9E69-49B26B171A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47539" y="2012497"/>
          <a:ext cx="6905625" cy="4991100"/>
        </a:xfrm>
        <a:prstGeom prst="rect">
          <a:avLst/>
        </a:prstGeom>
      </xdr:spPr>
    </xdr:pic>
    <xdr:clientData/>
  </xdr:twoCellAnchor>
  <xdr:twoCellAnchor editAs="oneCell">
    <xdr:from>
      <xdr:col>12</xdr:col>
      <xdr:colOff>1324</xdr:colOff>
      <xdr:row>123</xdr:row>
      <xdr:rowOff>2645</xdr:rowOff>
    </xdr:from>
    <xdr:to>
      <xdr:col>20</xdr:col>
      <xdr:colOff>221280</xdr:colOff>
      <xdr:row>141</xdr:row>
      <xdr:rowOff>60255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823A06F9-3FC3-4A60-950F-B42E21888D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21649" y="25605845"/>
          <a:ext cx="6315956" cy="4086685"/>
        </a:xfrm>
        <a:prstGeom prst="rect">
          <a:avLst/>
        </a:prstGeom>
      </xdr:spPr>
    </xdr:pic>
    <xdr:clientData/>
  </xdr:twoCellAnchor>
  <xdr:twoCellAnchor editAs="oneCell">
    <xdr:from>
      <xdr:col>11</xdr:col>
      <xdr:colOff>130974</xdr:colOff>
      <xdr:row>143</xdr:row>
      <xdr:rowOff>61234</xdr:rowOff>
    </xdr:from>
    <xdr:to>
      <xdr:col>20</xdr:col>
      <xdr:colOff>351037</xdr:colOff>
      <xdr:row>161</xdr:row>
      <xdr:rowOff>116839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1A83B503-F66C-46B9-B1E4-4DE4A9632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89299" y="30141184"/>
          <a:ext cx="7078063" cy="35703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d.docs.live.net/78c81e9e50bdd48d/Desktop/GONZALEZ%20MARTINEZ%20MAURICIO/GONZALEZ%20MARTINEZ%20MAURICIO%20%20%20ESTUDIO%20DE%20PENSION%202026.xlsx" TargetMode="External"/><Relationship Id="rId2" Type="http://schemas.microsoft.com/office/2019/04/relationships/externalLinkLongPath" Target="TALLER%20LEY%2073%20Y%20M40/ENTREGABLES%20TALLER%20LEY%2073%20Y%20M40/ENTREGABLES%20TALLER%209%20-%20LEY%2073%20Y%20M40%2025%20DE%20MARZO%202026%20OK/GONZALEZ%20MARTINEZ%20MAURICIO/GONZALEZ%20MARTINEZ%20MAURICIO%20%20%20ESTUDIO%20DE%20PENSION%202026.xlsx?3CC1C782" TargetMode="External"/><Relationship Id="rId1" Type="http://schemas.openxmlformats.org/officeDocument/2006/relationships/externalLinkPath" Target="file:///\\3CC1C782\GONZALEZ%20MARTINEZ%20MAURICIO%20%20%20ESTUDIO%20DE%20PENSION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CálculoPensión"/>
      <sheetName val="Retroactivo Mod 40"/>
      <sheetName val="Modalidad 40"/>
      <sheetName val="SalarioPromedio"/>
      <sheetName val="TblDePagosMod40"/>
      <sheetName val="TblSMyUMAS"/>
      <sheetName val="TblINPC"/>
      <sheetName val="TasaRecargos"/>
      <sheetName val="TblISR"/>
      <sheetName val="TblDatosLey73"/>
      <sheetName val="GONZALEZ MARTINEZ MAURICIO   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>
        <row r="1">
          <cell r="A1" t="str">
            <v>AÑO</v>
          </cell>
          <cell r="B1" t="str">
            <v>ENERO</v>
          </cell>
          <cell r="C1" t="str">
            <v>FEBRERO</v>
          </cell>
          <cell r="D1" t="str">
            <v>MARZO</v>
          </cell>
          <cell r="E1" t="str">
            <v>ABRIL</v>
          </cell>
          <cell r="F1" t="str">
            <v>MAYO</v>
          </cell>
          <cell r="G1" t="str">
            <v>JUNIO</v>
          </cell>
          <cell r="H1" t="str">
            <v>JULIO</v>
          </cell>
          <cell r="I1" t="str">
            <v>AGOSTO</v>
          </cell>
          <cell r="J1" t="str">
            <v>SEPTIEMBRE</v>
          </cell>
          <cell r="K1" t="str">
            <v>OCTUBRE</v>
          </cell>
          <cell r="L1" t="str">
            <v>NOVIEMBRE</v>
          </cell>
          <cell r="M1" t="str">
            <v>DICIEMBRE</v>
          </cell>
        </row>
        <row r="2">
          <cell r="A2">
            <v>2040</v>
          </cell>
        </row>
        <row r="3">
          <cell r="A3">
            <v>2039</v>
          </cell>
        </row>
        <row r="4">
          <cell r="A4">
            <v>2038</v>
          </cell>
        </row>
        <row r="5">
          <cell r="A5">
            <v>2037</v>
          </cell>
        </row>
        <row r="6">
          <cell r="A6">
            <v>2036</v>
          </cell>
        </row>
        <row r="7">
          <cell r="A7">
            <v>2035</v>
          </cell>
        </row>
        <row r="8">
          <cell r="A8">
            <v>2034</v>
          </cell>
        </row>
        <row r="9">
          <cell r="A9">
            <v>2033</v>
          </cell>
        </row>
        <row r="10">
          <cell r="A10">
            <v>2032</v>
          </cell>
        </row>
        <row r="11">
          <cell r="A11">
            <v>2031</v>
          </cell>
        </row>
        <row r="12">
          <cell r="A12">
            <v>2030</v>
          </cell>
        </row>
        <row r="13">
          <cell r="A13">
            <v>2029</v>
          </cell>
        </row>
        <row r="14">
          <cell r="A14">
            <v>2028</v>
          </cell>
        </row>
        <row r="15">
          <cell r="A15">
            <v>2027</v>
          </cell>
        </row>
        <row r="16">
          <cell r="A16">
            <v>2026</v>
          </cell>
          <cell r="B16">
            <v>143.58799999999999</v>
          </cell>
          <cell r="C16">
            <v>144.30699999999999</v>
          </cell>
        </row>
        <row r="17">
          <cell r="A17">
            <v>2025</v>
          </cell>
          <cell r="B17">
            <v>138.34299999999999</v>
          </cell>
          <cell r="C17">
            <v>138.726</v>
          </cell>
          <cell r="D17">
            <v>139.161</v>
          </cell>
          <cell r="E17">
            <v>139.62</v>
          </cell>
          <cell r="F17">
            <v>140.012</v>
          </cell>
          <cell r="G17">
            <v>140.405</v>
          </cell>
          <cell r="H17">
            <v>140.78</v>
          </cell>
          <cell r="I17">
            <v>140.86699999999999</v>
          </cell>
          <cell r="J17">
            <v>141.197</v>
          </cell>
          <cell r="K17">
            <v>141.708</v>
          </cell>
          <cell r="L17">
            <v>142.64500000000001</v>
          </cell>
          <cell r="M17">
            <v>143.042</v>
          </cell>
        </row>
        <row r="18">
          <cell r="A18">
            <v>2024</v>
          </cell>
          <cell r="B18">
            <v>133.55500000000001</v>
          </cell>
          <cell r="C18">
            <v>133.68100000000001</v>
          </cell>
          <cell r="D18">
            <v>134.065</v>
          </cell>
          <cell r="E18">
            <v>134.33600000000001</v>
          </cell>
          <cell r="F18">
            <v>134.08699999999999</v>
          </cell>
          <cell r="G18">
            <v>134.59399999999999</v>
          </cell>
          <cell r="H18">
            <v>136.00299999999999</v>
          </cell>
          <cell r="I18">
            <v>136.01300000000001</v>
          </cell>
          <cell r="J18">
            <v>136.08000000000001</v>
          </cell>
          <cell r="K18">
            <v>136.828</v>
          </cell>
          <cell r="L18">
            <v>137.42400000000001</v>
          </cell>
          <cell r="M18">
            <v>137.94900000000001</v>
          </cell>
        </row>
        <row r="19">
          <cell r="A19">
            <v>2023</v>
          </cell>
          <cell r="B19">
            <v>127.336</v>
          </cell>
          <cell r="C19">
            <v>128.04599999999999</v>
          </cell>
          <cell r="D19">
            <v>128.38900000000001</v>
          </cell>
          <cell r="E19">
            <v>128.363</v>
          </cell>
          <cell r="F19">
            <v>128.084</v>
          </cell>
          <cell r="G19">
            <v>128.214</v>
          </cell>
          <cell r="H19">
            <v>128.83199999999999</v>
          </cell>
          <cell r="I19">
            <v>129.54499999999999</v>
          </cell>
          <cell r="J19">
            <v>130.12</v>
          </cell>
          <cell r="K19">
            <v>130.60900000000001</v>
          </cell>
          <cell r="L19">
            <v>131.44499999999999</v>
          </cell>
          <cell r="M19">
            <v>132.37299999999999</v>
          </cell>
        </row>
        <row r="20">
          <cell r="A20">
            <v>2022</v>
          </cell>
          <cell r="B20">
            <v>118.002</v>
          </cell>
          <cell r="C20">
            <v>118.98099999999999</v>
          </cell>
          <cell r="D20">
            <v>120.15900000000001</v>
          </cell>
          <cell r="E20">
            <v>120.809</v>
          </cell>
          <cell r="F20">
            <v>121.02200000000001</v>
          </cell>
          <cell r="G20">
            <v>122.044</v>
          </cell>
          <cell r="H20">
            <v>122.94799999999999</v>
          </cell>
          <cell r="I20">
            <v>123.803</v>
          </cell>
          <cell r="J20">
            <v>124.571</v>
          </cell>
          <cell r="K20">
            <v>125.276</v>
          </cell>
          <cell r="L20">
            <v>125.997</v>
          </cell>
          <cell r="M20">
            <v>126.47799999999999</v>
          </cell>
        </row>
        <row r="21">
          <cell r="A21">
            <v>2021</v>
          </cell>
          <cell r="B21">
            <v>110.21</v>
          </cell>
          <cell r="C21">
            <v>110.907</v>
          </cell>
          <cell r="D21">
            <v>111.824</v>
          </cell>
          <cell r="E21">
            <v>112.19</v>
          </cell>
          <cell r="F21">
            <v>112.419</v>
          </cell>
          <cell r="G21">
            <v>113.018</v>
          </cell>
          <cell r="H21">
            <v>113.682</v>
          </cell>
          <cell r="I21">
            <v>113.899</v>
          </cell>
          <cell r="J21">
            <v>114.601</v>
          </cell>
          <cell r="K21">
            <v>115.56100000000001</v>
          </cell>
          <cell r="L21">
            <v>116.884</v>
          </cell>
          <cell r="M21">
            <v>117.30800000000001</v>
          </cell>
        </row>
        <row r="22">
          <cell r="A22">
            <v>2020</v>
          </cell>
          <cell r="B22">
            <v>106.447</v>
          </cell>
          <cell r="C22">
            <v>106.889</v>
          </cell>
          <cell r="D22">
            <v>106.83799999999999</v>
          </cell>
          <cell r="E22">
            <v>105.755</v>
          </cell>
          <cell r="F22">
            <v>106.16200000000001</v>
          </cell>
          <cell r="G22">
            <v>106.74299999999999</v>
          </cell>
          <cell r="H22">
            <v>107.444</v>
          </cell>
          <cell r="I22">
            <v>107.867</v>
          </cell>
          <cell r="J22">
            <v>108.114</v>
          </cell>
          <cell r="K22">
            <v>108.774</v>
          </cell>
          <cell r="L22">
            <v>108.85599999999999</v>
          </cell>
          <cell r="M22">
            <v>109.271</v>
          </cell>
        </row>
        <row r="23">
          <cell r="A23">
            <v>2019</v>
          </cell>
          <cell r="B23">
            <v>103.108</v>
          </cell>
          <cell r="C23">
            <v>103.07899999999999</v>
          </cell>
          <cell r="D23">
            <v>103.476</v>
          </cell>
          <cell r="E23">
            <v>103.53100000000001</v>
          </cell>
          <cell r="F23">
            <v>103.233</v>
          </cell>
          <cell r="G23">
            <v>103.29900000000001</v>
          </cell>
          <cell r="H23">
            <v>103.687</v>
          </cell>
          <cell r="I23">
            <v>103.67</v>
          </cell>
          <cell r="J23">
            <v>103.94199999999999</v>
          </cell>
          <cell r="K23">
            <v>104.503</v>
          </cell>
          <cell r="L23">
            <v>105.346</v>
          </cell>
          <cell r="M23">
            <v>105.934</v>
          </cell>
        </row>
        <row r="24">
          <cell r="A24">
            <v>2018</v>
          </cell>
          <cell r="B24">
            <v>98.794999699501005</v>
          </cell>
          <cell r="C24">
            <v>99.171374481640001</v>
          </cell>
          <cell r="D24">
            <v>99.492156980588007</v>
          </cell>
          <cell r="E24">
            <v>99.154847046097004</v>
          </cell>
          <cell r="F24">
            <v>98.994080173086999</v>
          </cell>
          <cell r="G24">
            <v>99.376464931786998</v>
          </cell>
          <cell r="H24">
            <v>99.909099104513999</v>
          </cell>
          <cell r="I24">
            <v>100.492</v>
          </cell>
          <cell r="J24">
            <v>100.917</v>
          </cell>
          <cell r="K24">
            <v>101.44</v>
          </cell>
          <cell r="L24">
            <v>102.303</v>
          </cell>
          <cell r="M24">
            <v>103.02</v>
          </cell>
        </row>
        <row r="25">
          <cell r="A25">
            <v>2017</v>
          </cell>
          <cell r="B25">
            <v>93.603882444858996</v>
          </cell>
          <cell r="C25">
            <v>94.144780335356998</v>
          </cell>
          <cell r="D25">
            <v>94.722489332292</v>
          </cell>
          <cell r="E25">
            <v>94.838932628162993</v>
          </cell>
          <cell r="F25">
            <v>94.725494320571997</v>
          </cell>
          <cell r="G25">
            <v>94.963639641805003</v>
          </cell>
          <cell r="H25">
            <v>95.322735741331002</v>
          </cell>
          <cell r="I25">
            <v>95.793767654305995</v>
          </cell>
          <cell r="J25">
            <v>96.093515235290994</v>
          </cell>
          <cell r="K25">
            <v>96.698269126750006</v>
          </cell>
          <cell r="L25">
            <v>97.695173988822006</v>
          </cell>
          <cell r="M25">
            <v>98.272882985755999</v>
          </cell>
        </row>
        <row r="26">
          <cell r="A26">
            <v>2016</v>
          </cell>
          <cell r="B26">
            <v>89.386381393112998</v>
          </cell>
          <cell r="C26">
            <v>89.777781116653998</v>
          </cell>
          <cell r="D26">
            <v>89.910000600998004</v>
          </cell>
          <cell r="E26">
            <v>89.625277961416003</v>
          </cell>
          <cell r="F26">
            <v>89.225614520102994</v>
          </cell>
          <cell r="G26">
            <v>89.324027886291006</v>
          </cell>
          <cell r="H26">
            <v>89.556914478034003</v>
          </cell>
          <cell r="I26">
            <v>89.809333493598999</v>
          </cell>
          <cell r="J26">
            <v>90.357743854798997</v>
          </cell>
          <cell r="K26">
            <v>90.906154215998995</v>
          </cell>
          <cell r="L26">
            <v>91.616833944348002</v>
          </cell>
          <cell r="M26">
            <v>92.039034797764003</v>
          </cell>
        </row>
        <row r="27">
          <cell r="A27">
            <v>2015</v>
          </cell>
          <cell r="B27">
            <v>87.110102770598999</v>
          </cell>
          <cell r="C27">
            <v>87.275377126028999</v>
          </cell>
          <cell r="D27">
            <v>87.630716990203993</v>
          </cell>
          <cell r="E27">
            <v>87.403840375022995</v>
          </cell>
          <cell r="F27">
            <v>86.967365827272999</v>
          </cell>
          <cell r="G27">
            <v>87.113107758880005</v>
          </cell>
          <cell r="H27">
            <v>87.240819760803006</v>
          </cell>
          <cell r="I27">
            <v>87.424875292986002</v>
          </cell>
          <cell r="J27">
            <v>87.752419015566005</v>
          </cell>
          <cell r="K27">
            <v>88.203918504718004</v>
          </cell>
          <cell r="L27">
            <v>88.685467876675006</v>
          </cell>
          <cell r="M27">
            <v>89.046817717411002</v>
          </cell>
        </row>
        <row r="28">
          <cell r="A28">
            <v>2014</v>
          </cell>
          <cell r="B28">
            <v>84.519051625699007</v>
          </cell>
          <cell r="C28">
            <v>84.733157040687999</v>
          </cell>
          <cell r="D28">
            <v>84.965292385360002</v>
          </cell>
          <cell r="E28">
            <v>84.806779253561004</v>
          </cell>
          <cell r="F28">
            <v>84.535579061242004</v>
          </cell>
          <cell r="G28">
            <v>84.682072239918</v>
          </cell>
          <cell r="H28">
            <v>84.914958831660996</v>
          </cell>
          <cell r="I28">
            <v>85.219965142136004</v>
          </cell>
          <cell r="J28">
            <v>85.596339924274005</v>
          </cell>
          <cell r="K28">
            <v>86.069625578460005</v>
          </cell>
          <cell r="L28">
            <v>86.763777871266001</v>
          </cell>
          <cell r="M28">
            <v>87.188983712964003</v>
          </cell>
        </row>
        <row r="29">
          <cell r="A29">
            <v>2013</v>
          </cell>
          <cell r="B29">
            <v>80.892782018150001</v>
          </cell>
          <cell r="C29">
            <v>81.290942965322003</v>
          </cell>
          <cell r="D29">
            <v>81.887433139010994</v>
          </cell>
          <cell r="E29">
            <v>81.941522928061005</v>
          </cell>
          <cell r="F29">
            <v>81.668820241600997</v>
          </cell>
          <cell r="G29">
            <v>81.619237934972006</v>
          </cell>
          <cell r="H29">
            <v>81.592193040447</v>
          </cell>
          <cell r="I29">
            <v>81.824328385119003</v>
          </cell>
          <cell r="J29">
            <v>82.132339683875003</v>
          </cell>
          <cell r="K29">
            <v>82.522988160346003</v>
          </cell>
          <cell r="L29">
            <v>83.292265160165996</v>
          </cell>
          <cell r="M29">
            <v>83.770058296773001</v>
          </cell>
        </row>
        <row r="30">
          <cell r="A30">
            <v>2012</v>
          </cell>
          <cell r="B30">
            <v>78.343049462107004</v>
          </cell>
          <cell r="C30">
            <v>78.502313840976001</v>
          </cell>
          <cell r="D30">
            <v>78.547388665184002</v>
          </cell>
          <cell r="E30">
            <v>78.300979626179995</v>
          </cell>
          <cell r="F30">
            <v>78.053819340104994</v>
          </cell>
          <cell r="G30">
            <v>78.413666686699997</v>
          </cell>
          <cell r="H30">
            <v>78.853897469800003</v>
          </cell>
          <cell r="I30">
            <v>79.090540296892996</v>
          </cell>
          <cell r="J30">
            <v>79.439118937436007</v>
          </cell>
          <cell r="K30">
            <v>79.841036119959</v>
          </cell>
          <cell r="L30">
            <v>80.383436504597995</v>
          </cell>
          <cell r="M30">
            <v>80.568243283851004</v>
          </cell>
        </row>
        <row r="31">
          <cell r="A31">
            <v>2011</v>
          </cell>
          <cell r="B31">
            <v>75.295991345633993</v>
          </cell>
          <cell r="C31">
            <v>75.578460244005001</v>
          </cell>
          <cell r="D31">
            <v>75.723450928540998</v>
          </cell>
          <cell r="E31">
            <v>75.717440951979995</v>
          </cell>
          <cell r="F31">
            <v>75.159264378868997</v>
          </cell>
          <cell r="G31">
            <v>75.155508143518006</v>
          </cell>
          <cell r="H31">
            <v>75.516106737184003</v>
          </cell>
          <cell r="I31">
            <v>75.635555021334994</v>
          </cell>
          <cell r="J31">
            <v>75.821113047658997</v>
          </cell>
          <cell r="K31">
            <v>76.332712302421996</v>
          </cell>
          <cell r="L31">
            <v>77.158332832501998</v>
          </cell>
          <cell r="M31">
            <v>77.792385359696993</v>
          </cell>
        </row>
        <row r="32">
          <cell r="A32">
            <v>2010</v>
          </cell>
          <cell r="B32">
            <v>72.552045976151007</v>
          </cell>
          <cell r="C32">
            <v>72.971670511062001</v>
          </cell>
          <cell r="D32">
            <v>73.489725492434005</v>
          </cell>
          <cell r="E32">
            <v>73.255564640854004</v>
          </cell>
          <cell r="F32">
            <v>72.793977652452</v>
          </cell>
          <cell r="G32">
            <v>72.771183233271003</v>
          </cell>
          <cell r="H32">
            <v>72.929190002590005</v>
          </cell>
          <cell r="I32">
            <v>73.131749500306</v>
          </cell>
          <cell r="J32">
            <v>73.515110186520999</v>
          </cell>
          <cell r="K32">
            <v>73.968926350203006</v>
          </cell>
          <cell r="L32">
            <v>74.561581248891997</v>
          </cell>
          <cell r="M32">
            <v>74.930954450610002</v>
          </cell>
        </row>
        <row r="33">
          <cell r="A33">
            <v>2009</v>
          </cell>
          <cell r="B33">
            <v>69.456149407474001</v>
          </cell>
          <cell r="C33">
            <v>69.609493681960004</v>
          </cell>
          <cell r="D33">
            <v>70.009950182560999</v>
          </cell>
          <cell r="E33">
            <v>70.254990188749005</v>
          </cell>
          <cell r="F33">
            <v>70.050358471107998</v>
          </cell>
          <cell r="G33">
            <v>70.179354161469007</v>
          </cell>
          <cell r="H33">
            <v>70.370516449595002</v>
          </cell>
          <cell r="I33">
            <v>70.538884318540994</v>
          </cell>
          <cell r="J33">
            <v>70.892715870817995</v>
          </cell>
          <cell r="K33">
            <v>71.107190633106001</v>
          </cell>
          <cell r="L33">
            <v>71.476045779843005</v>
          </cell>
          <cell r="M33">
            <v>71.771855174205001</v>
          </cell>
        </row>
        <row r="34">
          <cell r="A34">
            <v>2008</v>
          </cell>
          <cell r="B34">
            <v>65.350563680104003</v>
          </cell>
          <cell r="C34">
            <v>65.544834298119</v>
          </cell>
          <cell r="D34">
            <v>66.019890716036002</v>
          </cell>
          <cell r="E34">
            <v>66.170126660633997</v>
          </cell>
          <cell r="F34">
            <v>66.098635073205003</v>
          </cell>
          <cell r="G34">
            <v>66.372168103369006</v>
          </cell>
          <cell r="H34">
            <v>66.742059360067998</v>
          </cell>
          <cell r="I34">
            <v>67.127492266209003</v>
          </cell>
          <cell r="J34">
            <v>67.584934814760004</v>
          </cell>
          <cell r="K34">
            <v>68.045485693200007</v>
          </cell>
          <cell r="L34">
            <v>68.818941780386993</v>
          </cell>
          <cell r="M34">
            <v>69.295552363249001</v>
          </cell>
        </row>
        <row r="35">
          <cell r="A35">
            <v>2007</v>
          </cell>
          <cell r="B35">
            <v>63.016207934043997</v>
          </cell>
          <cell r="C35">
            <v>63.192346627710997</v>
          </cell>
          <cell r="D35">
            <v>63.329113142792998</v>
          </cell>
          <cell r="E35">
            <v>63.291295129151997</v>
          </cell>
          <cell r="F35">
            <v>62.982534360255002</v>
          </cell>
          <cell r="G35">
            <v>63.058170387535</v>
          </cell>
          <cell r="H35">
            <v>63.326004812904003</v>
          </cell>
          <cell r="I35">
            <v>63.583996193627002</v>
          </cell>
          <cell r="J35">
            <v>64.077702590875006</v>
          </cell>
          <cell r="K35">
            <v>64.327405091895997</v>
          </cell>
          <cell r="L35">
            <v>64.781221255576995</v>
          </cell>
          <cell r="M35">
            <v>65.049055680945997</v>
          </cell>
        </row>
        <row r="36">
          <cell r="A36">
            <v>2006</v>
          </cell>
          <cell r="B36">
            <v>60.603625885795999</v>
          </cell>
          <cell r="C36">
            <v>60.696357727462001</v>
          </cell>
          <cell r="D36">
            <v>60.772511809722999</v>
          </cell>
          <cell r="E36">
            <v>60.861617266518998</v>
          </cell>
          <cell r="F36">
            <v>60.590674511262002</v>
          </cell>
          <cell r="G36">
            <v>60.642998064380002</v>
          </cell>
          <cell r="H36">
            <v>60.809293713400997</v>
          </cell>
          <cell r="I36">
            <v>61.119608647242003</v>
          </cell>
          <cell r="J36">
            <v>61.736612130056002</v>
          </cell>
          <cell r="K36">
            <v>62.006518775350997</v>
          </cell>
          <cell r="L36">
            <v>62.331857303652001</v>
          </cell>
          <cell r="M36">
            <v>62.692423570686003</v>
          </cell>
        </row>
        <row r="37">
          <cell r="A37">
            <v>2005</v>
          </cell>
          <cell r="B37">
            <v>58.309160373300998</v>
          </cell>
          <cell r="C37">
            <v>58.503430991316002</v>
          </cell>
          <cell r="D37">
            <v>58.767120976834001</v>
          </cell>
          <cell r="E37">
            <v>58.976415189308</v>
          </cell>
          <cell r="F37">
            <v>58.828251464635997</v>
          </cell>
          <cell r="G37">
            <v>58.771783471665998</v>
          </cell>
          <cell r="H37">
            <v>59.001799883395002</v>
          </cell>
          <cell r="I37">
            <v>59.072255360862002</v>
          </cell>
          <cell r="J37">
            <v>59.309006487348</v>
          </cell>
          <cell r="K37">
            <v>59.454579937113998</v>
          </cell>
          <cell r="L37">
            <v>59.882493351727</v>
          </cell>
          <cell r="M37">
            <v>60.250312388501001</v>
          </cell>
        </row>
        <row r="38">
          <cell r="A38">
            <v>2004</v>
          </cell>
          <cell r="B38">
            <v>55.774317349450001</v>
          </cell>
          <cell r="C38">
            <v>56.107944757452998</v>
          </cell>
          <cell r="D38">
            <v>56.298070935616998</v>
          </cell>
          <cell r="E38">
            <v>56.383031952562</v>
          </cell>
          <cell r="F38">
            <v>56.241602942646999</v>
          </cell>
          <cell r="G38">
            <v>56.331744509406001</v>
          </cell>
          <cell r="H38">
            <v>56.479390179097003</v>
          </cell>
          <cell r="I38">
            <v>56.828041181560003</v>
          </cell>
          <cell r="J38">
            <v>57.297917049664001</v>
          </cell>
          <cell r="K38">
            <v>57.694747165395</v>
          </cell>
          <cell r="L38">
            <v>58.186899397696997</v>
          </cell>
          <cell r="M38">
            <v>58.307088153376</v>
          </cell>
        </row>
        <row r="39">
          <cell r="A39">
            <v>2003</v>
          </cell>
          <cell r="B39">
            <v>53.525440675315998</v>
          </cell>
          <cell r="C39">
            <v>53.674122454970004</v>
          </cell>
          <cell r="D39">
            <v>54.012930412785998</v>
          </cell>
          <cell r="E39">
            <v>54.105144199469997</v>
          </cell>
          <cell r="F39">
            <v>53.930559670748998</v>
          </cell>
          <cell r="G39">
            <v>53.975112399147001</v>
          </cell>
          <cell r="H39">
            <v>54.053338701333999</v>
          </cell>
          <cell r="I39">
            <v>54.215489910502001</v>
          </cell>
          <cell r="J39">
            <v>54.538238163896999</v>
          </cell>
          <cell r="K39">
            <v>54.738207386707003</v>
          </cell>
          <cell r="L39">
            <v>55.192541605370003</v>
          </cell>
          <cell r="M39">
            <v>55.429810786837997</v>
          </cell>
        </row>
        <row r="40">
          <cell r="A40">
            <v>2002</v>
          </cell>
          <cell r="B40">
            <v>50.900472009715998</v>
          </cell>
          <cell r="C40">
            <v>50.867749849081001</v>
          </cell>
          <cell r="D40">
            <v>51.127948444495999</v>
          </cell>
          <cell r="E40">
            <v>51.407234972562001</v>
          </cell>
          <cell r="F40">
            <v>51.511429231397997</v>
          </cell>
          <cell r="G40">
            <v>51.762586176958997</v>
          </cell>
          <cell r="H40">
            <v>51.911181353361997</v>
          </cell>
          <cell r="I40">
            <v>52.108560301263999</v>
          </cell>
          <cell r="J40">
            <v>52.421983564994001</v>
          </cell>
          <cell r="K40">
            <v>52.653036086686001</v>
          </cell>
          <cell r="L40">
            <v>53.078877281373998</v>
          </cell>
          <cell r="M40">
            <v>53.309929803065003</v>
          </cell>
        </row>
        <row r="41">
          <cell r="A41">
            <v>2001</v>
          </cell>
          <cell r="B41">
            <v>48.575476247933999</v>
          </cell>
          <cell r="C41">
            <v>48.543328159565</v>
          </cell>
          <cell r="D41">
            <v>48.850887781723998</v>
          </cell>
          <cell r="E41">
            <v>49.097308632382997</v>
          </cell>
          <cell r="F41">
            <v>49.209970463624998</v>
          </cell>
          <cell r="G41">
            <v>49.326363767191999</v>
          </cell>
          <cell r="H41">
            <v>49.198201964029998</v>
          </cell>
          <cell r="I41">
            <v>49.489687547186001</v>
          </cell>
          <cell r="J41">
            <v>49.950381149771999</v>
          </cell>
          <cell r="K41">
            <v>50.176135367754</v>
          </cell>
          <cell r="L41">
            <v>50.365148908872001</v>
          </cell>
          <cell r="M41">
            <v>50.434898785092997</v>
          </cell>
        </row>
        <row r="42">
          <cell r="A42">
            <v>2000</v>
          </cell>
          <cell r="B42">
            <v>44.930830116377997</v>
          </cell>
          <cell r="C42">
            <v>45.329380314521998</v>
          </cell>
          <cell r="D42">
            <v>45.580680782035003</v>
          </cell>
          <cell r="E42">
            <v>45.840018271642002</v>
          </cell>
          <cell r="F42">
            <v>46.011379073729003</v>
          </cell>
          <cell r="G42">
            <v>46.283920241006001</v>
          </cell>
          <cell r="H42">
            <v>46.464466209717997</v>
          </cell>
          <cell r="I42">
            <v>46.719785188278003</v>
          </cell>
          <cell r="J42">
            <v>47.061071604014998</v>
          </cell>
          <cell r="K42">
            <v>47.385135825852998</v>
          </cell>
          <cell r="L42">
            <v>47.790287862832997</v>
          </cell>
          <cell r="M42">
            <v>48.307671180741004</v>
          </cell>
        </row>
        <row r="43">
          <cell r="A43">
            <v>1999</v>
          </cell>
          <cell r="B43">
            <v>40.469770280539997</v>
          </cell>
          <cell r="C43">
            <v>41.013642812363997</v>
          </cell>
          <cell r="D43">
            <v>41.394683783067002</v>
          </cell>
          <cell r="E43">
            <v>41.774576609237002</v>
          </cell>
          <cell r="F43">
            <v>42.02587707675</v>
          </cell>
          <cell r="G43">
            <v>42.302006204759003</v>
          </cell>
          <cell r="H43">
            <v>42.581579771548</v>
          </cell>
          <cell r="I43">
            <v>42.821255256237997</v>
          </cell>
          <cell r="J43">
            <v>43.235018392756999</v>
          </cell>
          <cell r="K43">
            <v>43.508851226518999</v>
          </cell>
          <cell r="L43">
            <v>43.895776447019998</v>
          </cell>
          <cell r="M43">
            <v>44.335516388565999</v>
          </cell>
        </row>
        <row r="44">
          <cell r="A44">
            <v>1998</v>
          </cell>
          <cell r="B44">
            <v>34.003924110859998</v>
          </cell>
          <cell r="C44">
            <v>34.599237843852997</v>
          </cell>
          <cell r="D44">
            <v>35.004533397604</v>
          </cell>
          <cell r="E44">
            <v>35.332042063402</v>
          </cell>
          <cell r="F44">
            <v>35.613481363761998</v>
          </cell>
          <cell r="G44">
            <v>36.034420411382001</v>
          </cell>
          <cell r="H44">
            <v>36.381878110460001</v>
          </cell>
          <cell r="I44">
            <v>36.731632103784001</v>
          </cell>
          <cell r="J44">
            <v>37.327376387091</v>
          </cell>
          <cell r="K44">
            <v>37.862268927258</v>
          </cell>
          <cell r="L44">
            <v>38.532786225594002</v>
          </cell>
          <cell r="M44">
            <v>39.472974324694</v>
          </cell>
        </row>
        <row r="45">
          <cell r="A45">
            <v>1997</v>
          </cell>
          <cell r="B45">
            <v>29.498886028859999</v>
          </cell>
          <cell r="C45">
            <v>29.994598091509001</v>
          </cell>
          <cell r="D45">
            <v>30.367889073663001</v>
          </cell>
          <cell r="E45">
            <v>30.695971811728999</v>
          </cell>
          <cell r="F45">
            <v>30.976119445603</v>
          </cell>
          <cell r="G45">
            <v>31.250956912307998</v>
          </cell>
          <cell r="H45">
            <v>31.523211040861</v>
          </cell>
          <cell r="I45">
            <v>31.803502196688001</v>
          </cell>
          <cell r="J45">
            <v>32.199612588994</v>
          </cell>
          <cell r="K45">
            <v>32.456940823078</v>
          </cell>
          <cell r="L45">
            <v>32.820042010843999</v>
          </cell>
          <cell r="M45">
            <v>33.279874507621003</v>
          </cell>
        </row>
        <row r="46">
          <cell r="A46">
            <v>1996</v>
          </cell>
          <cell r="B46">
            <v>23.329753761294</v>
          </cell>
          <cell r="C46">
            <v>23.874262028762001</v>
          </cell>
          <cell r="D46">
            <v>24.399825880352999</v>
          </cell>
          <cell r="E46">
            <v>25.093449617204001</v>
          </cell>
          <cell r="F46">
            <v>25.550842302962</v>
          </cell>
          <cell r="G46">
            <v>25.966901728547001</v>
          </cell>
          <cell r="H46">
            <v>26.336030688063001</v>
          </cell>
          <cell r="I46">
            <v>26.686071714930002</v>
          </cell>
          <cell r="J46">
            <v>27.112751490396999</v>
          </cell>
          <cell r="K46">
            <v>27.451167539621</v>
          </cell>
          <cell r="L46">
            <v>27.867083448433998</v>
          </cell>
          <cell r="M46">
            <v>28.759336453704002</v>
          </cell>
        </row>
        <row r="47">
          <cell r="A47">
            <v>1995</v>
          </cell>
          <cell r="B47">
            <v>15.376990944299999</v>
          </cell>
          <cell r="C47">
            <v>16.028707348708998</v>
          </cell>
          <cell r="D47">
            <v>16.973617202949999</v>
          </cell>
          <cell r="E47">
            <v>18.326133255310999</v>
          </cell>
          <cell r="F47">
            <v>19.092090190992</v>
          </cell>
          <cell r="G47">
            <v>19.698024268685</v>
          </cell>
          <cell r="H47">
            <v>20.099588355293999</v>
          </cell>
          <cell r="I47">
            <v>20.432981265710001</v>
          </cell>
          <cell r="J47">
            <v>20.855642530130002</v>
          </cell>
          <cell r="K47">
            <v>21.284762116614999</v>
          </cell>
          <cell r="L47">
            <v>21.809608384348</v>
          </cell>
          <cell r="M47">
            <v>22.520167271192001</v>
          </cell>
        </row>
        <row r="48">
          <cell r="A48">
            <v>1994</v>
          </cell>
          <cell r="B48">
            <v>13.950374980567</v>
          </cell>
          <cell r="C48">
            <v>14.022124062044</v>
          </cell>
          <cell r="D48">
            <v>14.094224762979</v>
          </cell>
          <cell r="E48">
            <v>14.163251304932</v>
          </cell>
          <cell r="F48">
            <v>14.231682244252999</v>
          </cell>
          <cell r="G48">
            <v>14.302894568965</v>
          </cell>
          <cell r="H48">
            <v>14.366326769868</v>
          </cell>
          <cell r="I48">
            <v>14.433286645443999</v>
          </cell>
          <cell r="J48">
            <v>14.535936644548</v>
          </cell>
          <cell r="K48">
            <v>14.612245304055</v>
          </cell>
          <cell r="L48">
            <v>14.690360856448001</v>
          </cell>
          <cell r="M48">
            <v>14.819204368158999</v>
          </cell>
        </row>
        <row r="49">
          <cell r="A49">
            <v>1993</v>
          </cell>
          <cell r="B49">
            <v>12.977319763866999</v>
          </cell>
          <cell r="C49">
            <v>13.083345310799</v>
          </cell>
          <cell r="D49">
            <v>13.159593689429</v>
          </cell>
          <cell r="E49">
            <v>13.235480403514</v>
          </cell>
          <cell r="F49">
            <v>13.311137489729999</v>
          </cell>
          <cell r="G49">
            <v>13.385797123244</v>
          </cell>
          <cell r="H49">
            <v>13.450123440421001</v>
          </cell>
          <cell r="I49">
            <v>13.522112194855</v>
          </cell>
          <cell r="J49">
            <v>13.622260672231</v>
          </cell>
          <cell r="K49">
            <v>13.677973025024</v>
          </cell>
          <cell r="L49">
            <v>13.738302356338</v>
          </cell>
          <cell r="M49">
            <v>13.843054897126001</v>
          </cell>
        </row>
        <row r="50">
          <cell r="A50">
            <v>1992</v>
          </cell>
          <cell r="B50">
            <v>11.657778465389001</v>
          </cell>
          <cell r="C50">
            <v>11.795900435066001</v>
          </cell>
          <cell r="D50">
            <v>11.915947720289999</v>
          </cell>
          <cell r="E50">
            <v>12.022171319641</v>
          </cell>
          <cell r="F50">
            <v>12.101437891771999</v>
          </cell>
          <cell r="G50">
            <v>12.183345192186</v>
          </cell>
          <cell r="H50">
            <v>12.260272414519999</v>
          </cell>
          <cell r="I50">
            <v>12.335592231401</v>
          </cell>
          <cell r="J50">
            <v>12.442896524527001</v>
          </cell>
          <cell r="K50">
            <v>12.532493537792</v>
          </cell>
          <cell r="L50">
            <v>12.636620340687999</v>
          </cell>
          <cell r="M50">
            <v>12.816553481441</v>
          </cell>
        </row>
        <row r="51">
          <cell r="A51">
            <v>1991</v>
          </cell>
          <cell r="B51">
            <v>9.8838798948009998</v>
          </cell>
          <cell r="C51">
            <v>10.056424721909</v>
          </cell>
          <cell r="D51">
            <v>10.199839643789</v>
          </cell>
          <cell r="E51">
            <v>10.306687551197999</v>
          </cell>
          <cell r="F51">
            <v>10.407441671111</v>
          </cell>
          <cell r="G51">
            <v>10.516647583476001</v>
          </cell>
          <cell r="H51">
            <v>10.609584269261999</v>
          </cell>
          <cell r="I51">
            <v>10.683422977312</v>
          </cell>
          <cell r="J51">
            <v>10.789850374312</v>
          </cell>
          <cell r="K51">
            <v>10.915342738584</v>
          </cell>
          <cell r="L51">
            <v>11.186374096785</v>
          </cell>
          <cell r="M51">
            <v>11.449679866825999</v>
          </cell>
        </row>
        <row r="52">
          <cell r="A52">
            <v>1990</v>
          </cell>
          <cell r="B52">
            <v>7.7760373017279996</v>
          </cell>
          <cell r="C52">
            <v>7.9521198537759998</v>
          </cell>
          <cell r="D52">
            <v>8.0923099196599999</v>
          </cell>
          <cell r="E52">
            <v>8.2154715493909993</v>
          </cell>
          <cell r="F52">
            <v>8.3588376756719995</v>
          </cell>
          <cell r="G52">
            <v>8.5429385894719996</v>
          </cell>
          <cell r="H52">
            <v>8.6987348337260002</v>
          </cell>
          <cell r="I52">
            <v>8.8469504416049993</v>
          </cell>
          <cell r="J52">
            <v>8.9730613687050003</v>
          </cell>
          <cell r="K52">
            <v>9.102059887647</v>
          </cell>
          <cell r="L52">
            <v>9.3437231026759999</v>
          </cell>
          <cell r="M52">
            <v>9.6382139538609994</v>
          </cell>
        </row>
        <row r="53">
          <cell r="A53">
            <v>1989</v>
          </cell>
          <cell r="B53">
            <v>6.349023792963</v>
          </cell>
          <cell r="C53">
            <v>6.4351835425089998</v>
          </cell>
          <cell r="D53">
            <v>6.5049448988289997</v>
          </cell>
          <cell r="E53">
            <v>6.6022244447040004</v>
          </cell>
          <cell r="F53">
            <v>6.6930987691499997</v>
          </cell>
          <cell r="G53">
            <v>6.7743846367099998</v>
          </cell>
          <cell r="H53">
            <v>6.8421482176049997</v>
          </cell>
          <cell r="I53">
            <v>6.9073327757470002</v>
          </cell>
          <cell r="J53">
            <v>6.9733927950019998</v>
          </cell>
          <cell r="K53">
            <v>7.0765250152229999</v>
          </cell>
          <cell r="L53">
            <v>7.175855437159</v>
          </cell>
          <cell r="M53">
            <v>7.4180295787319999</v>
          </cell>
        </row>
        <row r="54">
          <cell r="A54">
            <v>1988</v>
          </cell>
          <cell r="B54">
            <v>4.7182459356499997</v>
          </cell>
          <cell r="C54">
            <v>5.1117830400719999</v>
          </cell>
          <cell r="D54">
            <v>5.3735474255859996</v>
          </cell>
          <cell r="E54">
            <v>5.538940736801</v>
          </cell>
          <cell r="F54">
            <v>5.6461086882159996</v>
          </cell>
          <cell r="G54">
            <v>5.7612921365389997</v>
          </cell>
          <cell r="H54">
            <v>5.857456543164</v>
          </cell>
          <cell r="I54">
            <v>5.9113433427300004</v>
          </cell>
          <cell r="J54">
            <v>5.9451390220790001</v>
          </cell>
          <cell r="K54">
            <v>5.9904864830819999</v>
          </cell>
          <cell r="L54">
            <v>6.0706543465480003</v>
          </cell>
          <cell r="M54">
            <v>6.1973163857179996</v>
          </cell>
        </row>
        <row r="55">
          <cell r="A55">
            <v>1987</v>
          </cell>
          <cell r="B55">
            <v>1.7044012927959999</v>
          </cell>
          <cell r="C55">
            <v>1.8273863901109999</v>
          </cell>
          <cell r="D55">
            <v>1.948152699385</v>
          </cell>
          <cell r="E55">
            <v>2.1186064597269998</v>
          </cell>
          <cell r="F55">
            <v>2.2783250588419999</v>
          </cell>
          <cell r="G55">
            <v>2.443145732803</v>
          </cell>
          <cell r="H55">
            <v>2.641021526516</v>
          </cell>
          <cell r="I55">
            <v>2.8568715486410001</v>
          </cell>
          <cell r="J55">
            <v>3.0450813948030002</v>
          </cell>
          <cell r="K55">
            <v>3.2988446335320001</v>
          </cell>
          <cell r="L55">
            <v>3.560511422667</v>
          </cell>
          <cell r="M55">
            <v>4.0863924586009999</v>
          </cell>
        </row>
        <row r="56">
          <cell r="A56">
            <v>1986</v>
          </cell>
          <cell r="B56">
            <v>0.83409223138499999</v>
          </cell>
          <cell r="C56">
            <v>0.87117447743800003</v>
          </cell>
          <cell r="D56">
            <v>0.91166671679400002</v>
          </cell>
          <cell r="E56">
            <v>0.95926311145800003</v>
          </cell>
          <cell r="F56">
            <v>1.0125700987090001</v>
          </cell>
          <cell r="G56">
            <v>1.0775666443359999</v>
          </cell>
          <cell r="H56">
            <v>1.131332892509</v>
          </cell>
          <cell r="I56">
            <v>1.221531243274</v>
          </cell>
          <cell r="J56">
            <v>1.2948116693730001</v>
          </cell>
          <cell r="K56">
            <v>1.3688240294530001</v>
          </cell>
          <cell r="L56">
            <v>1.4613043243420001</v>
          </cell>
          <cell r="M56">
            <v>1.576734625864</v>
          </cell>
        </row>
        <row r="57">
          <cell r="A57">
            <v>1985</v>
          </cell>
          <cell r="B57">
            <v>0.50271144651599997</v>
          </cell>
          <cell r="C57">
            <v>0.52359622178499998</v>
          </cell>
          <cell r="D57">
            <v>0.54388539960299997</v>
          </cell>
          <cell r="E57">
            <v>0.56062106216600005</v>
          </cell>
          <cell r="F57">
            <v>0.57390224086300001</v>
          </cell>
          <cell r="G57">
            <v>0.58827559343199998</v>
          </cell>
          <cell r="H57">
            <v>0.60876282367000001</v>
          </cell>
          <cell r="I57">
            <v>0.63537685186600001</v>
          </cell>
          <cell r="J57">
            <v>0.66075231421400005</v>
          </cell>
          <cell r="K57">
            <v>0.685852223117</v>
          </cell>
          <cell r="L57">
            <v>0.71749512498900003</v>
          </cell>
          <cell r="M57">
            <v>0.76634013058899997</v>
          </cell>
        </row>
        <row r="58">
          <cell r="A58">
            <v>1984</v>
          </cell>
          <cell r="B58">
            <v>0.31272771793199999</v>
          </cell>
          <cell r="C58">
            <v>0.32923231761100002</v>
          </cell>
          <cell r="D58">
            <v>0.34330428133399998</v>
          </cell>
          <cell r="E58">
            <v>0.35815554998400001</v>
          </cell>
          <cell r="F58">
            <v>0.370031685863</v>
          </cell>
          <cell r="G58">
            <v>0.38342337604799998</v>
          </cell>
          <cell r="H58">
            <v>0.39599270575599999</v>
          </cell>
          <cell r="I58">
            <v>0.40724883861299999</v>
          </cell>
          <cell r="J58">
            <v>0.419380437765</v>
          </cell>
          <cell r="K58">
            <v>0.434033653997</v>
          </cell>
          <cell r="L58">
            <v>0.44892941320899998</v>
          </cell>
          <cell r="M58">
            <v>0.46799581549399999</v>
          </cell>
        </row>
        <row r="59">
          <cell r="A59">
            <v>1983</v>
          </cell>
          <cell r="B59">
            <v>0.18035508617400001</v>
          </cell>
          <cell r="C59">
            <v>0.190033959196</v>
          </cell>
          <cell r="D59">
            <v>0.19923204611199999</v>
          </cell>
          <cell r="E59">
            <v>0.211845861202</v>
          </cell>
          <cell r="F59">
            <v>0.22103390303199999</v>
          </cell>
          <cell r="G59">
            <v>0.22940388942199999</v>
          </cell>
          <cell r="H59">
            <v>0.240746133379</v>
          </cell>
          <cell r="I59">
            <v>0.25009060709100001</v>
          </cell>
          <cell r="J59">
            <v>0.25778749500499998</v>
          </cell>
          <cell r="K59">
            <v>0.26634117851099998</v>
          </cell>
          <cell r="L59">
            <v>0.28198323736800002</v>
          </cell>
          <cell r="M59">
            <v>0.29404738058000002</v>
          </cell>
        </row>
        <row r="60">
          <cell r="A60">
            <v>1982</v>
          </cell>
          <cell r="B60">
            <v>8.5865535761999998E-2</v>
          </cell>
          <cell r="C60">
            <v>8.9239653757999998E-2</v>
          </cell>
          <cell r="D60">
            <v>9.2498950048999995E-2</v>
          </cell>
          <cell r="E60">
            <v>9.7512043770000001E-2</v>
          </cell>
          <cell r="F60">
            <v>0.10299300848700001</v>
          </cell>
          <cell r="G60">
            <v>0.107954431404</v>
          </cell>
          <cell r="H60">
            <v>0.11351720218399999</v>
          </cell>
          <cell r="I60">
            <v>0.126255878884</v>
          </cell>
          <cell r="J60">
            <v>0.132995499623</v>
          </cell>
          <cell r="K60">
            <v>0.13989011723100001</v>
          </cell>
          <cell r="L60">
            <v>0.14696269708699999</v>
          </cell>
          <cell r="M60">
            <v>0.16265641638700001</v>
          </cell>
        </row>
        <row r="61">
          <cell r="A61">
            <v>1981</v>
          </cell>
          <cell r="B61">
            <v>6.5615113636999997E-2</v>
          </cell>
          <cell r="C61">
            <v>6.7226824128999996E-2</v>
          </cell>
          <cell r="D61">
            <v>6.8664872229000001E-2</v>
          </cell>
          <cell r="E61">
            <v>7.0213436998999998E-2</v>
          </cell>
          <cell r="F61">
            <v>7.1275470431999999E-2</v>
          </cell>
          <cell r="G61">
            <v>7.2271488120999997E-2</v>
          </cell>
          <cell r="H61">
            <v>7.3544494264999996E-2</v>
          </cell>
          <cell r="I61">
            <v>7.5060048571000001E-2</v>
          </cell>
          <cell r="J61">
            <v>7.6456481315000005E-2</v>
          </cell>
          <cell r="K61">
            <v>7.8152867892999994E-2</v>
          </cell>
          <cell r="L61">
            <v>7.9656936920999996E-2</v>
          </cell>
          <cell r="M61">
            <v>8.1801099141000005E-2</v>
          </cell>
        </row>
        <row r="62">
          <cell r="A62">
            <v>1980</v>
          </cell>
          <cell r="B62">
            <v>5.1342222290000003E-2</v>
          </cell>
          <cell r="C62">
            <v>5.2529117335E-2</v>
          </cell>
          <cell r="D62">
            <v>5.3609811108999997E-2</v>
          </cell>
          <cell r="E62">
            <v>5.4546982931999999E-2</v>
          </cell>
          <cell r="F62">
            <v>5.5436799348999997E-2</v>
          </cell>
          <cell r="G62">
            <v>5.6536148283E-2</v>
          </cell>
          <cell r="H62">
            <v>5.8114848311E-2</v>
          </cell>
          <cell r="I62">
            <v>5.9318963503999997E-2</v>
          </cell>
          <cell r="J62">
            <v>5.9977717037999999E-2</v>
          </cell>
          <cell r="K62">
            <v>6.0886183433999999E-2</v>
          </cell>
          <cell r="L62">
            <v>6.1942481999000001E-2</v>
          </cell>
          <cell r="M62">
            <v>6.3567107600999997E-2</v>
          </cell>
        </row>
        <row r="63">
          <cell r="A63">
            <v>1979</v>
          </cell>
          <cell r="B63">
            <v>4.2237421534000001E-2</v>
          </cell>
          <cell r="C63">
            <v>4.2844504263000002E-2</v>
          </cell>
          <cell r="D63">
            <v>4.3425751590999997E-2</v>
          </cell>
          <cell r="E63">
            <v>4.3814686550000002E-2</v>
          </cell>
          <cell r="F63">
            <v>4.4388763996000002E-2</v>
          </cell>
          <cell r="G63">
            <v>4.4881030200999997E-2</v>
          </cell>
          <cell r="H63">
            <v>4.5424962027999997E-2</v>
          </cell>
          <cell r="I63">
            <v>4.6112415807999997E-2</v>
          </cell>
          <cell r="J63">
            <v>4.6677878000999998E-2</v>
          </cell>
          <cell r="K63">
            <v>4.7493063416999999E-2</v>
          </cell>
          <cell r="L63">
            <v>4.8104451184000002E-2</v>
          </cell>
          <cell r="M63">
            <v>4.8955511907000003E-2</v>
          </cell>
        </row>
        <row r="64">
          <cell r="A64">
            <v>1978</v>
          </cell>
          <cell r="B64">
            <v>3.5892480982999998E-2</v>
          </cell>
          <cell r="C64">
            <v>3.6407712565E-2</v>
          </cell>
          <cell r="D64">
            <v>3.6786597256000003E-2</v>
          </cell>
          <cell r="E64">
            <v>3.7195627565999999E-2</v>
          </cell>
          <cell r="F64">
            <v>3.7560162134E-2</v>
          </cell>
          <cell r="G64">
            <v>3.8076828728000001E-2</v>
          </cell>
          <cell r="H64">
            <v>3.8722661971000001E-2</v>
          </cell>
          <cell r="I64">
            <v>3.9108726904000003E-2</v>
          </cell>
          <cell r="J64">
            <v>3.9555067534000003E-2</v>
          </cell>
          <cell r="K64">
            <v>4.0034418628000001E-2</v>
          </cell>
          <cell r="L64">
            <v>4.0446313781999997E-2</v>
          </cell>
          <cell r="M64">
            <v>4.0789323166000001E-2</v>
          </cell>
        </row>
        <row r="65">
          <cell r="A65">
            <v>1977</v>
          </cell>
          <cell r="B65">
            <v>3.0026891524999998E-2</v>
          </cell>
          <cell r="C65">
            <v>3.0689944915999998E-2</v>
          </cell>
          <cell r="D65">
            <v>3.1225266668999999E-2</v>
          </cell>
          <cell r="E65">
            <v>3.1697442701999999E-2</v>
          </cell>
          <cell r="F65">
            <v>3.1975866170999998E-2</v>
          </cell>
          <cell r="G65">
            <v>3.2367671153000002E-2</v>
          </cell>
          <cell r="H65">
            <v>3.2733645913999999E-2</v>
          </cell>
          <cell r="I65">
            <v>3.3405309378E-2</v>
          </cell>
          <cell r="J65">
            <v>3.3998041984999998E-2</v>
          </cell>
          <cell r="K65">
            <v>3.4257810293999998E-2</v>
          </cell>
          <cell r="L65">
            <v>3.4632389947999997E-2</v>
          </cell>
          <cell r="M65">
            <v>3.5111741042000003E-2</v>
          </cell>
        </row>
        <row r="66">
          <cell r="A66">
            <v>1976</v>
          </cell>
          <cell r="B66">
            <v>2.3318846237999999E-2</v>
          </cell>
          <cell r="C66">
            <v>2.3755141782E-2</v>
          </cell>
          <cell r="D66">
            <v>2.3987639676999999E-2</v>
          </cell>
          <cell r="E66">
            <v>2.4155556839E-2</v>
          </cell>
          <cell r="F66">
            <v>2.4324909012E-2</v>
          </cell>
          <cell r="G66">
            <v>2.4422500209000001E-2</v>
          </cell>
          <cell r="H66">
            <v>2.4629167883E-2</v>
          </cell>
          <cell r="I66">
            <v>2.4864535803E-2</v>
          </cell>
          <cell r="J66">
            <v>2.5712731682000001E-2</v>
          </cell>
          <cell r="K66">
            <v>2.7160830048999999E-2</v>
          </cell>
          <cell r="L66">
            <v>2.8387910620000002E-2</v>
          </cell>
          <cell r="M66">
            <v>2.9099759608E-2</v>
          </cell>
        </row>
        <row r="67">
          <cell r="A67">
            <v>1975</v>
          </cell>
          <cell r="B67">
            <v>2.0815889497999999E-2</v>
          </cell>
          <cell r="C67">
            <v>2.0930700843E-2</v>
          </cell>
          <cell r="D67">
            <v>2.1062737517E-2</v>
          </cell>
          <cell r="E67">
            <v>2.1240699762999998E-2</v>
          </cell>
          <cell r="F67">
            <v>2.1524868462999999E-2</v>
          </cell>
          <cell r="G67">
            <v>2.1890838042999999E-2</v>
          </cell>
          <cell r="H67">
            <v>2.2065930264999999E-2</v>
          </cell>
          <cell r="I67">
            <v>2.2256812803999999E-2</v>
          </cell>
          <cell r="J67">
            <v>2.2418984735000001E-2</v>
          </cell>
          <cell r="K67">
            <v>2.2533801260999999E-2</v>
          </cell>
          <cell r="L67">
            <v>2.2691673336000001E-2</v>
          </cell>
          <cell r="M67">
            <v>2.2876810644E-2</v>
          </cell>
        </row>
        <row r="68">
          <cell r="A68">
            <v>1974</v>
          </cell>
          <cell r="B68">
            <v>1.7652744211999999E-2</v>
          </cell>
          <cell r="C68">
            <v>1.8051724256000001E-2</v>
          </cell>
          <cell r="D68">
            <v>1.8190941171000001E-2</v>
          </cell>
          <cell r="E68">
            <v>1.8437789190000001E-2</v>
          </cell>
          <cell r="F68">
            <v>1.8582746154000001E-2</v>
          </cell>
          <cell r="G68">
            <v>1.8766448450000001E-2</v>
          </cell>
          <cell r="H68">
            <v>1.9037696858000001E-2</v>
          </cell>
          <cell r="I68">
            <v>1.9238624482000002E-2</v>
          </cell>
          <cell r="J68">
            <v>1.9456772255000001E-2</v>
          </cell>
          <cell r="K68">
            <v>1.9842832008000001E-2</v>
          </cell>
          <cell r="L68">
            <v>2.0393944077000001E-2</v>
          </cell>
          <cell r="M68">
            <v>2.0553251163999999E-2</v>
          </cell>
        </row>
        <row r="69">
          <cell r="A69">
            <v>1973</v>
          </cell>
          <cell r="B69">
            <v>1.4245620933999999E-2</v>
          </cell>
          <cell r="C69">
            <v>1.4363307483E-2</v>
          </cell>
          <cell r="D69">
            <v>1.4489604107000001E-2</v>
          </cell>
          <cell r="E69">
            <v>1.4719231978E-2</v>
          </cell>
          <cell r="F69">
            <v>1.4875669039999999E-2</v>
          </cell>
          <cell r="G69">
            <v>1.4997655447E-2</v>
          </cell>
          <cell r="H69">
            <v>1.5382285367999999E-2</v>
          </cell>
          <cell r="I69">
            <v>1.5629138567E-2</v>
          </cell>
          <cell r="J69">
            <v>1.6000848195999999E-2</v>
          </cell>
          <cell r="K69">
            <v>1.6206080857E-2</v>
          </cell>
          <cell r="L69">
            <v>1.640557347E-2</v>
          </cell>
          <cell r="M69">
            <v>1.7042791458000001E-2</v>
          </cell>
        </row>
        <row r="70">
          <cell r="A70">
            <v>1972</v>
          </cell>
          <cell r="B70">
            <v>1.3361549746E-2</v>
          </cell>
          <cell r="C70">
            <v>1.3403170284E-2</v>
          </cell>
          <cell r="D70">
            <v>1.3476366272000001E-2</v>
          </cell>
          <cell r="E70">
            <v>1.3561042358E-2</v>
          </cell>
          <cell r="F70">
            <v>1.3588307592E-2</v>
          </cell>
          <cell r="G70">
            <v>1.3688768814E-2</v>
          </cell>
          <cell r="H70">
            <v>1.3740439618E-2</v>
          </cell>
          <cell r="I70">
            <v>1.3830855754000001E-2</v>
          </cell>
          <cell r="J70">
            <v>1.3894001475000001E-2</v>
          </cell>
          <cell r="K70">
            <v>1.3904046562E-2</v>
          </cell>
          <cell r="L70">
            <v>1.3994462698000001E-2</v>
          </cell>
          <cell r="M70">
            <v>1.4041828465E-2</v>
          </cell>
        </row>
        <row r="71">
          <cell r="A71">
            <v>1971</v>
          </cell>
          <cell r="B71">
            <v>1.2798957579E-2</v>
          </cell>
          <cell r="C71">
            <v>1.2852058214E-2</v>
          </cell>
          <cell r="D71">
            <v>1.2900853812999999E-2</v>
          </cell>
          <cell r="E71">
            <v>1.2966874739E-2</v>
          </cell>
          <cell r="F71">
            <v>1.2994145154000001E-2</v>
          </cell>
          <cell r="G71">
            <v>1.3052985838000001E-2</v>
          </cell>
          <cell r="H71">
            <v>1.3042940752E-2</v>
          </cell>
          <cell r="I71">
            <v>1.3162057134E-2</v>
          </cell>
          <cell r="J71">
            <v>1.3205112683E-2</v>
          </cell>
          <cell r="K71">
            <v>1.3218032974E-2</v>
          </cell>
          <cell r="L71">
            <v>1.3239558158999999E-2</v>
          </cell>
          <cell r="M71">
            <v>1.3302709062E-2</v>
          </cell>
        </row>
        <row r="72">
          <cell r="A72">
            <v>1970</v>
          </cell>
          <cell r="B72">
            <v>1.2197614896999999E-2</v>
          </cell>
          <cell r="C72">
            <v>1.2196179885E-2</v>
          </cell>
          <cell r="D72">
            <v>1.2232060373E-2</v>
          </cell>
          <cell r="E72">
            <v>1.2247845508E-2</v>
          </cell>
          <cell r="F72">
            <v>1.2273680909999999E-2</v>
          </cell>
          <cell r="G72">
            <v>1.2348311911E-2</v>
          </cell>
          <cell r="H72">
            <v>1.2408587608E-2</v>
          </cell>
          <cell r="I72">
            <v>1.2465993280999999E-2</v>
          </cell>
          <cell r="J72">
            <v>1.249613372E-2</v>
          </cell>
          <cell r="K72">
            <v>1.2500438756E-2</v>
          </cell>
          <cell r="L72">
            <v>1.2567894695E-2</v>
          </cell>
          <cell r="M72">
            <v>1.2674095967000001E-2</v>
          </cell>
        </row>
        <row r="73">
          <cell r="A73">
            <v>1969</v>
          </cell>
          <cell r="B73">
            <v>1.1594842385E-2</v>
          </cell>
          <cell r="C73">
            <v>1.1636457742000001E-2</v>
          </cell>
          <cell r="D73">
            <v>1.1647943020999999E-2</v>
          </cell>
          <cell r="E73">
            <v>1.1679513290999999E-2</v>
          </cell>
          <cell r="F73">
            <v>1.1679513290999999E-2</v>
          </cell>
          <cell r="G73">
            <v>1.1721133829E-2</v>
          </cell>
          <cell r="H73">
            <v>1.176562439E-2</v>
          </cell>
          <cell r="I73">
            <v>1.1778544681E-2</v>
          </cell>
          <cell r="J73">
            <v>1.1889050989E-2</v>
          </cell>
          <cell r="K73">
            <v>1.2013912601E-2</v>
          </cell>
          <cell r="L73">
            <v>1.2015347613000001E-2</v>
          </cell>
          <cell r="M73">
            <v>1.2105763748999999E-2</v>
          </cell>
        </row>
      </sheetData>
      <sheetData sheetId="7" refreshError="1"/>
      <sheetData sheetId="8" refreshError="1"/>
      <sheetData sheetId="9" refreshError="1"/>
      <sheetData sheetId="10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imss.gob.mx/tramites/imss02025a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b.mx/conasami/documentos/clasificacion-de-los-municipios-por-area-geografica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D2027-0D6D-474A-BBE7-EA5FDE278A8A}">
  <dimension ref="B2:D23"/>
  <sheetViews>
    <sheetView topLeftCell="A3" zoomScale="85" zoomScaleNormal="85" workbookViewId="0">
      <selection activeCell="I18" sqref="I18"/>
    </sheetView>
  </sheetViews>
  <sheetFormatPr baseColWidth="10" defaultRowHeight="15" x14ac:dyDescent="0.25"/>
  <sheetData>
    <row r="2" spans="2:4" ht="18.75" x14ac:dyDescent="0.3">
      <c r="B2" s="167" t="s">
        <v>291</v>
      </c>
    </row>
    <row r="4" spans="2:4" x14ac:dyDescent="0.25">
      <c r="B4" s="58" t="s">
        <v>347</v>
      </c>
    </row>
    <row r="5" spans="2:4" x14ac:dyDescent="0.25">
      <c r="B5" s="376" t="s">
        <v>278</v>
      </c>
    </row>
    <row r="6" spans="2:4" x14ac:dyDescent="0.25">
      <c r="B6" s="58" t="s">
        <v>348</v>
      </c>
    </row>
    <row r="7" spans="2:4" x14ac:dyDescent="0.25">
      <c r="B7" s="376" t="s">
        <v>356</v>
      </c>
    </row>
    <row r="8" spans="2:4" x14ac:dyDescent="0.25">
      <c r="B8" s="58" t="s">
        <v>349</v>
      </c>
    </row>
    <row r="9" spans="2:4" x14ac:dyDescent="0.25">
      <c r="B9" s="376" t="s">
        <v>357</v>
      </c>
    </row>
    <row r="10" spans="2:4" x14ac:dyDescent="0.25">
      <c r="B10" s="58" t="s">
        <v>350</v>
      </c>
    </row>
    <row r="11" spans="2:4" x14ac:dyDescent="0.25">
      <c r="B11" s="376" t="s">
        <v>357</v>
      </c>
    </row>
    <row r="12" spans="2:4" x14ac:dyDescent="0.25">
      <c r="B12" s="58" t="s">
        <v>351</v>
      </c>
    </row>
    <row r="13" spans="2:4" x14ac:dyDescent="0.25">
      <c r="B13" s="377">
        <v>0</v>
      </c>
      <c r="D13" t="s">
        <v>413</v>
      </c>
    </row>
    <row r="14" spans="2:4" x14ac:dyDescent="0.25">
      <c r="B14" s="58" t="s">
        <v>352</v>
      </c>
    </row>
    <row r="15" spans="2:4" x14ac:dyDescent="0.25">
      <c r="B15" s="378">
        <v>60</v>
      </c>
    </row>
    <row r="16" spans="2:4" x14ac:dyDescent="0.25">
      <c r="B16" s="58" t="s">
        <v>353</v>
      </c>
    </row>
    <row r="17" spans="2:2" x14ac:dyDescent="0.25">
      <c r="B17" s="376">
        <v>2</v>
      </c>
    </row>
    <row r="18" spans="2:2" x14ac:dyDescent="0.25">
      <c r="B18" s="58" t="s">
        <v>412</v>
      </c>
    </row>
    <row r="19" spans="2:2" x14ac:dyDescent="0.25">
      <c r="B19" s="377">
        <v>117.31</v>
      </c>
    </row>
    <row r="20" spans="2:2" x14ac:dyDescent="0.25">
      <c r="B20" s="58" t="s">
        <v>354</v>
      </c>
    </row>
    <row r="21" spans="2:2" x14ac:dyDescent="0.25">
      <c r="B21" s="377">
        <v>315.04000000000002</v>
      </c>
    </row>
    <row r="22" spans="2:2" x14ac:dyDescent="0.25">
      <c r="B22" s="58" t="s">
        <v>344</v>
      </c>
    </row>
    <row r="23" spans="2:2" x14ac:dyDescent="0.25">
      <c r="B23" s="376">
        <v>1499</v>
      </c>
    </row>
  </sheetData>
  <sheetProtection selectLockedCell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16973-E3FD-41A1-ADB8-9A4FB6AD5F95}">
  <dimension ref="A2:A13"/>
  <sheetViews>
    <sheetView workbookViewId="0">
      <selection activeCell="F14" sqref="F14"/>
    </sheetView>
  </sheetViews>
  <sheetFormatPr baseColWidth="10" defaultRowHeight="15" x14ac:dyDescent="0.25"/>
  <sheetData>
    <row r="2" spans="1:1" ht="21" x14ac:dyDescent="0.35">
      <c r="A2" s="379" t="s">
        <v>362</v>
      </c>
    </row>
    <row r="4" spans="1:1" x14ac:dyDescent="0.25">
      <c r="A4" t="s">
        <v>344</v>
      </c>
    </row>
    <row r="5" spans="1:1" x14ac:dyDescent="0.25">
      <c r="A5" t="s">
        <v>363</v>
      </c>
    </row>
    <row r="6" spans="1:1" x14ac:dyDescent="0.25">
      <c r="A6" t="s">
        <v>370</v>
      </c>
    </row>
    <row r="7" spans="1:1" x14ac:dyDescent="0.25">
      <c r="A7" t="s">
        <v>368</v>
      </c>
    </row>
    <row r="8" spans="1:1" x14ac:dyDescent="0.25">
      <c r="A8" t="s">
        <v>371</v>
      </c>
    </row>
    <row r="9" spans="1:1" x14ac:dyDescent="0.25">
      <c r="A9" t="s">
        <v>364</v>
      </c>
    </row>
    <row r="10" spans="1:1" x14ac:dyDescent="0.25">
      <c r="A10" t="s">
        <v>365</v>
      </c>
    </row>
    <row r="11" spans="1:1" x14ac:dyDescent="0.25">
      <c r="A11" t="s">
        <v>366</v>
      </c>
    </row>
    <row r="12" spans="1:1" x14ac:dyDescent="0.25">
      <c r="A12" t="s">
        <v>367</v>
      </c>
    </row>
    <row r="13" spans="1:1" x14ac:dyDescent="0.25">
      <c r="A13" t="s">
        <v>369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038A2-40A1-41CB-9610-47947F1D27AB}">
  <dimension ref="B2:B5"/>
  <sheetViews>
    <sheetView topLeftCell="A114" zoomScaleNormal="100" workbookViewId="0">
      <selection activeCell="K4" sqref="K4"/>
    </sheetView>
  </sheetViews>
  <sheetFormatPr baseColWidth="10" defaultRowHeight="15" x14ac:dyDescent="0.25"/>
  <sheetData>
    <row r="2" spans="2:2" ht="18.75" x14ac:dyDescent="0.3">
      <c r="B2" s="167" t="s">
        <v>292</v>
      </c>
    </row>
    <row r="4" spans="2:2" x14ac:dyDescent="0.25">
      <c r="B4" s="58" t="s">
        <v>346</v>
      </c>
    </row>
    <row r="5" spans="2:2" x14ac:dyDescent="0.25">
      <c r="B5" s="326" t="s">
        <v>293</v>
      </c>
    </row>
  </sheetData>
  <hyperlinks>
    <hyperlink ref="B5" r:id="rId1" xr:uid="{23B85ACE-83C1-4F5D-BDE2-1A46AEDEA0C0}"/>
  </hyperlink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38CD3-61D0-4897-A9F5-A7335F78C01C}">
  <dimension ref="C2"/>
  <sheetViews>
    <sheetView topLeftCell="A3" workbookViewId="0">
      <selection activeCell="N15" sqref="N15"/>
    </sheetView>
  </sheetViews>
  <sheetFormatPr baseColWidth="10" defaultRowHeight="15" x14ac:dyDescent="0.25"/>
  <sheetData>
    <row r="2" spans="3:3" ht="18.75" x14ac:dyDescent="0.3">
      <c r="C2" s="167" t="s">
        <v>345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7871D-53A9-485C-B217-CCF780B344C0}">
  <dimension ref="B2:B16"/>
  <sheetViews>
    <sheetView workbookViewId="0">
      <selection activeCell="I27" sqref="I27"/>
    </sheetView>
  </sheetViews>
  <sheetFormatPr baseColWidth="10" defaultRowHeight="15" x14ac:dyDescent="0.25"/>
  <sheetData>
    <row r="2" spans="2:2" x14ac:dyDescent="0.25">
      <c r="B2" s="58" t="s">
        <v>126</v>
      </c>
    </row>
    <row r="4" spans="2:2" x14ac:dyDescent="0.25">
      <c r="B4" s="58" t="s">
        <v>122</v>
      </c>
    </row>
    <row r="5" spans="2:2" x14ac:dyDescent="0.25">
      <c r="B5" s="58" t="s">
        <v>160</v>
      </c>
    </row>
    <row r="6" spans="2:2" x14ac:dyDescent="0.25">
      <c r="B6" s="58" t="s">
        <v>207</v>
      </c>
    </row>
    <row r="7" spans="2:2" x14ac:dyDescent="0.25">
      <c r="B7" s="58"/>
    </row>
    <row r="8" spans="2:2" x14ac:dyDescent="0.25">
      <c r="B8" s="58" t="s">
        <v>161</v>
      </c>
    </row>
    <row r="9" spans="2:2" x14ac:dyDescent="0.25">
      <c r="B9" s="58" t="s">
        <v>162</v>
      </c>
    </row>
    <row r="10" spans="2:2" x14ac:dyDescent="0.25">
      <c r="B10" s="58"/>
    </row>
    <row r="11" spans="2:2" x14ac:dyDescent="0.25">
      <c r="B11" s="58" t="s">
        <v>123</v>
      </c>
    </row>
    <row r="12" spans="2:2" x14ac:dyDescent="0.25">
      <c r="B12" s="58" t="s">
        <v>124</v>
      </c>
    </row>
    <row r="13" spans="2:2" x14ac:dyDescent="0.25">
      <c r="B13" s="58" t="s">
        <v>125</v>
      </c>
    </row>
    <row r="16" spans="2:2" x14ac:dyDescent="0.25">
      <c r="B16" s="58" t="s">
        <v>163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32C8C-9F9D-4735-8F39-00BBD8982419}">
  <sheetPr>
    <pageSetUpPr fitToPage="1"/>
  </sheetPr>
  <dimension ref="B1:N22"/>
  <sheetViews>
    <sheetView workbookViewId="0">
      <selection activeCell="E4" sqref="E4"/>
    </sheetView>
  </sheetViews>
  <sheetFormatPr baseColWidth="10" defaultRowHeight="15" x14ac:dyDescent="0.25"/>
  <cols>
    <col min="1" max="1" width="8.42578125" customWidth="1"/>
    <col min="2" max="2" width="12.7109375" bestFit="1" customWidth="1"/>
    <col min="3" max="3" width="28.85546875" bestFit="1" customWidth="1"/>
    <col min="9" max="9" width="5.85546875" customWidth="1"/>
    <col min="10" max="10" width="3.5703125" customWidth="1"/>
    <col min="11" max="11" width="12.7109375" bestFit="1" customWidth="1"/>
    <col min="12" max="14" width="15.28515625" bestFit="1" customWidth="1"/>
  </cols>
  <sheetData>
    <row r="1" spans="2:14" ht="21" x14ac:dyDescent="0.35">
      <c r="C1" s="379"/>
    </row>
    <row r="2" spans="2:14" ht="21" x14ac:dyDescent="0.35">
      <c r="C2" s="379" t="s">
        <v>388</v>
      </c>
    </row>
    <row r="4" spans="2:14" x14ac:dyDescent="0.25">
      <c r="B4" s="58" t="s">
        <v>389</v>
      </c>
    </row>
    <row r="6" spans="2:14" x14ac:dyDescent="0.25">
      <c r="B6" t="s">
        <v>390</v>
      </c>
      <c r="K6" s="58" t="s">
        <v>391</v>
      </c>
      <c r="L6" s="58" t="s">
        <v>392</v>
      </c>
      <c r="M6" s="58" t="s">
        <v>393</v>
      </c>
      <c r="N6" s="58" t="s">
        <v>394</v>
      </c>
    </row>
    <row r="7" spans="2:14" ht="15.75" thickBot="1" x14ac:dyDescent="0.3"/>
    <row r="8" spans="2:14" ht="15.75" thickBot="1" x14ac:dyDescent="0.3">
      <c r="B8" s="58" t="s">
        <v>395</v>
      </c>
      <c r="K8" s="389" t="s">
        <v>92</v>
      </c>
      <c r="L8" s="394" t="s">
        <v>396</v>
      </c>
      <c r="M8" s="394" t="s">
        <v>396</v>
      </c>
      <c r="N8" s="394" t="s">
        <v>396</v>
      </c>
    </row>
    <row r="9" spans="2:14" ht="15.75" thickBot="1" x14ac:dyDescent="0.3">
      <c r="B9" s="58" t="s">
        <v>397</v>
      </c>
      <c r="K9" s="389"/>
      <c r="L9" s="394" t="s">
        <v>396</v>
      </c>
      <c r="M9" s="394" t="s">
        <v>396</v>
      </c>
      <c r="N9" s="394" t="s">
        <v>396</v>
      </c>
    </row>
    <row r="10" spans="2:14" ht="15.75" thickBot="1" x14ac:dyDescent="0.3">
      <c r="B10" s="58" t="s">
        <v>398</v>
      </c>
      <c r="K10" s="389"/>
      <c r="L10" s="394" t="s">
        <v>396</v>
      </c>
      <c r="M10" s="394" t="s">
        <v>396</v>
      </c>
      <c r="N10" s="394" t="s">
        <v>396</v>
      </c>
    </row>
    <row r="11" spans="2:14" ht="15.75" thickBot="1" x14ac:dyDescent="0.3">
      <c r="B11" s="58" t="s">
        <v>399</v>
      </c>
      <c r="K11" s="389"/>
      <c r="L11" s="394" t="s">
        <v>396</v>
      </c>
      <c r="M11" s="394" t="s">
        <v>396</v>
      </c>
      <c r="N11" s="394" t="s">
        <v>396</v>
      </c>
    </row>
    <row r="12" spans="2:14" ht="15.75" thickBot="1" x14ac:dyDescent="0.3">
      <c r="B12" s="58" t="s">
        <v>400</v>
      </c>
      <c r="K12" s="389"/>
      <c r="L12" s="394" t="s">
        <v>396</v>
      </c>
      <c r="M12" s="394" t="s">
        <v>396</v>
      </c>
      <c r="N12" s="394" t="s">
        <v>396</v>
      </c>
    </row>
    <row r="13" spans="2:14" ht="15.75" thickBot="1" x14ac:dyDescent="0.3">
      <c r="B13" s="58" t="s">
        <v>401</v>
      </c>
      <c r="K13" s="389"/>
      <c r="L13" s="389"/>
      <c r="M13" s="389"/>
      <c r="N13" s="389"/>
    </row>
    <row r="14" spans="2:14" ht="15.75" thickBot="1" x14ac:dyDescent="0.3">
      <c r="B14" s="58" t="s">
        <v>402</v>
      </c>
      <c r="K14" s="389"/>
      <c r="L14" s="389"/>
      <c r="M14" s="389"/>
      <c r="N14" s="389"/>
    </row>
    <row r="15" spans="2:14" ht="15.75" thickBot="1" x14ac:dyDescent="0.3">
      <c r="B15" s="58" t="s">
        <v>403</v>
      </c>
      <c r="K15" s="389"/>
      <c r="L15" s="389"/>
      <c r="M15" s="389"/>
      <c r="N15" s="389"/>
    </row>
    <row r="16" spans="2:14" ht="15.75" thickBot="1" x14ac:dyDescent="0.3">
      <c r="B16" s="58" t="s">
        <v>404</v>
      </c>
      <c r="K16" s="389"/>
      <c r="L16" s="394"/>
      <c r="M16" s="389"/>
      <c r="N16" s="389"/>
    </row>
    <row r="17" spans="2:14" ht="15.75" thickBot="1" x14ac:dyDescent="0.3">
      <c r="B17" s="58" t="s">
        <v>405</v>
      </c>
      <c r="K17" s="389"/>
      <c r="L17" s="389"/>
      <c r="M17" s="389"/>
      <c r="N17" s="389"/>
    </row>
    <row r="18" spans="2:14" ht="15.75" thickBot="1" x14ac:dyDescent="0.3">
      <c r="B18" s="58" t="s">
        <v>406</v>
      </c>
      <c r="K18" s="389"/>
      <c r="L18" s="389"/>
      <c r="M18" s="389"/>
      <c r="N18" s="389"/>
    </row>
    <row r="19" spans="2:14" ht="15.75" thickBot="1" x14ac:dyDescent="0.3">
      <c r="B19" s="58" t="s">
        <v>407</v>
      </c>
      <c r="K19" s="389"/>
      <c r="L19" s="389"/>
      <c r="M19" s="389"/>
      <c r="N19" s="389"/>
    </row>
    <row r="20" spans="2:14" ht="15.75" thickBot="1" x14ac:dyDescent="0.3">
      <c r="B20" s="58" t="s">
        <v>408</v>
      </c>
      <c r="K20" s="389"/>
      <c r="L20" s="389"/>
      <c r="M20" s="389"/>
      <c r="N20" s="389"/>
    </row>
    <row r="21" spans="2:14" ht="15.75" thickBot="1" x14ac:dyDescent="0.3">
      <c r="C21" s="58" t="s">
        <v>409</v>
      </c>
      <c r="K21" s="389"/>
      <c r="L21" s="389"/>
      <c r="M21" s="389"/>
      <c r="N21" s="389"/>
    </row>
    <row r="22" spans="2:14" ht="15.75" thickBot="1" x14ac:dyDescent="0.3">
      <c r="B22" s="58" t="s">
        <v>410</v>
      </c>
      <c r="K22" s="389"/>
      <c r="L22" s="394" t="s">
        <v>396</v>
      </c>
      <c r="M22" s="394" t="s">
        <v>396</v>
      </c>
      <c r="N22" s="394" t="s">
        <v>396</v>
      </c>
    </row>
  </sheetData>
  <pageMargins left="0.25" right="0.25" top="0.75" bottom="0.75" header="0.3" footer="0.3"/>
  <pageSetup scale="7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180A7-990E-44A3-95BE-FE63FBEDDA64}">
  <dimension ref="B1:H45"/>
  <sheetViews>
    <sheetView workbookViewId="0">
      <selection activeCell="J4" sqref="J4"/>
    </sheetView>
  </sheetViews>
  <sheetFormatPr baseColWidth="10" defaultRowHeight="15" x14ac:dyDescent="0.25"/>
  <cols>
    <col min="2" max="2" width="24.42578125" customWidth="1"/>
    <col min="3" max="3" width="12.5703125" customWidth="1"/>
    <col min="4" max="4" width="18.140625" customWidth="1"/>
    <col min="7" max="7" width="43.7109375" bestFit="1" customWidth="1"/>
  </cols>
  <sheetData>
    <row r="1" spans="2:8" ht="26.25" x14ac:dyDescent="0.4">
      <c r="B1" s="141" t="s">
        <v>99</v>
      </c>
    </row>
    <row r="2" spans="2:8" ht="15.75" thickBot="1" x14ac:dyDescent="0.3">
      <c r="E2" s="58" t="s">
        <v>169</v>
      </c>
    </row>
    <row r="3" spans="2:8" ht="15.75" thickBot="1" x14ac:dyDescent="0.3">
      <c r="B3" s="142" t="s">
        <v>100</v>
      </c>
      <c r="C3" s="143"/>
      <c r="D3" s="143"/>
      <c r="E3" s="375">
        <v>1875</v>
      </c>
      <c r="G3" s="391" t="s">
        <v>384</v>
      </c>
      <c r="H3" s="392"/>
    </row>
    <row r="4" spans="2:8" x14ac:dyDescent="0.25">
      <c r="B4" s="144" t="s">
        <v>101</v>
      </c>
      <c r="C4" s="145"/>
      <c r="D4" s="146" t="s">
        <v>105</v>
      </c>
      <c r="E4" s="163">
        <f>E3/4</f>
        <v>468.75</v>
      </c>
      <c r="G4" s="387" t="s">
        <v>383</v>
      </c>
      <c r="H4" s="388">
        <v>45797</v>
      </c>
    </row>
    <row r="5" spans="2:8" x14ac:dyDescent="0.25">
      <c r="B5" s="144" t="s">
        <v>102</v>
      </c>
      <c r="C5" s="145"/>
      <c r="D5" s="146" t="s">
        <v>139</v>
      </c>
      <c r="E5" s="163">
        <f>E4*7</f>
        <v>3281.25</v>
      </c>
      <c r="G5" s="144" t="s">
        <v>75</v>
      </c>
      <c r="H5" s="385">
        <f>(E3*7)/4</f>
        <v>3281.25</v>
      </c>
    </row>
    <row r="6" spans="2:8" ht="15.75" thickBot="1" x14ac:dyDescent="0.3">
      <c r="B6" s="144" t="s">
        <v>103</v>
      </c>
      <c r="C6" s="145"/>
      <c r="D6" s="146" t="s">
        <v>106</v>
      </c>
      <c r="E6" s="164">
        <f>E5/30</f>
        <v>109.375</v>
      </c>
      <c r="G6" s="147" t="s">
        <v>411</v>
      </c>
      <c r="H6" s="386">
        <f>H4+H5</f>
        <v>49078.25</v>
      </c>
    </row>
    <row r="7" spans="2:8" ht="15.75" thickBot="1" x14ac:dyDescent="0.3">
      <c r="B7" s="147" t="s">
        <v>104</v>
      </c>
      <c r="C7" s="148"/>
      <c r="D7" s="149" t="s">
        <v>107</v>
      </c>
      <c r="E7" s="165">
        <f>E6/12</f>
        <v>9.1145833333333339</v>
      </c>
    </row>
    <row r="8" spans="2:8" ht="15.75" thickBot="1" x14ac:dyDescent="0.3">
      <c r="G8" s="391" t="s">
        <v>385</v>
      </c>
      <c r="H8" s="392"/>
    </row>
    <row r="9" spans="2:8" x14ac:dyDescent="0.25">
      <c r="B9" s="58" t="s">
        <v>108</v>
      </c>
      <c r="G9" s="142" t="s">
        <v>387</v>
      </c>
      <c r="H9" s="393">
        <v>5</v>
      </c>
    </row>
    <row r="10" spans="2:8" x14ac:dyDescent="0.25">
      <c r="B10" s="58" t="s">
        <v>109</v>
      </c>
      <c r="G10" s="144" t="s">
        <v>383</v>
      </c>
      <c r="H10" s="390">
        <v>45797</v>
      </c>
    </row>
    <row r="11" spans="2:8" x14ac:dyDescent="0.25">
      <c r="B11" s="58" t="s">
        <v>127</v>
      </c>
      <c r="G11" s="144" t="s">
        <v>75</v>
      </c>
      <c r="H11" s="385">
        <f>(H9*365)</f>
        <v>1825</v>
      </c>
    </row>
    <row r="12" spans="2:8" ht="15.75" thickBot="1" x14ac:dyDescent="0.3">
      <c r="B12" s="58" t="s">
        <v>128</v>
      </c>
      <c r="G12" s="147" t="s">
        <v>386</v>
      </c>
      <c r="H12" s="386">
        <f>H11+H10</f>
        <v>47622</v>
      </c>
    </row>
    <row r="13" spans="2:8" x14ac:dyDescent="0.25">
      <c r="B13" s="58" t="s">
        <v>112</v>
      </c>
    </row>
    <row r="33" spans="2:2" x14ac:dyDescent="0.25">
      <c r="B33" s="58" t="s">
        <v>135</v>
      </c>
    </row>
    <row r="34" spans="2:2" x14ac:dyDescent="0.25">
      <c r="B34" s="58" t="s">
        <v>129</v>
      </c>
    </row>
    <row r="36" spans="2:2" x14ac:dyDescent="0.25">
      <c r="B36" s="58" t="s">
        <v>136</v>
      </c>
    </row>
    <row r="37" spans="2:2" x14ac:dyDescent="0.25">
      <c r="B37" s="58" t="s">
        <v>130</v>
      </c>
    </row>
    <row r="39" spans="2:2" x14ac:dyDescent="0.25">
      <c r="B39" s="58" t="s">
        <v>137</v>
      </c>
    </row>
    <row r="40" spans="2:2" x14ac:dyDescent="0.25">
      <c r="B40" s="58" t="s">
        <v>131</v>
      </c>
    </row>
    <row r="42" spans="2:2" x14ac:dyDescent="0.25">
      <c r="B42" s="58" t="s">
        <v>138</v>
      </c>
    </row>
    <row r="43" spans="2:2" x14ac:dyDescent="0.25">
      <c r="B43" s="58" t="s">
        <v>132</v>
      </c>
    </row>
    <row r="44" spans="2:2" x14ac:dyDescent="0.25">
      <c r="B44" s="58" t="s">
        <v>133</v>
      </c>
    </row>
    <row r="45" spans="2:2" x14ac:dyDescent="0.25">
      <c r="B45" s="58" t="s">
        <v>134</v>
      </c>
    </row>
  </sheetData>
  <sheetProtection selectLockedCells="1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70C0A-9B3A-4133-B72D-8E27DCD16D09}">
  <dimension ref="A1:B192"/>
  <sheetViews>
    <sheetView workbookViewId="0">
      <selection activeCell="H8" sqref="H8"/>
    </sheetView>
  </sheetViews>
  <sheetFormatPr baseColWidth="10" defaultRowHeight="15" x14ac:dyDescent="0.25"/>
  <cols>
    <col min="1" max="1" width="18.5703125" customWidth="1"/>
  </cols>
  <sheetData>
    <row r="1" spans="1:2" ht="21" x14ac:dyDescent="0.35">
      <c r="A1" s="324" t="s">
        <v>290</v>
      </c>
    </row>
    <row r="2" spans="1:2" ht="23.25" x14ac:dyDescent="0.25">
      <c r="A2" s="322" t="s">
        <v>238</v>
      </c>
    </row>
    <row r="3" spans="1:2" x14ac:dyDescent="0.25">
      <c r="A3" t="s">
        <v>239</v>
      </c>
    </row>
    <row r="4" spans="1:2" x14ac:dyDescent="0.25">
      <c r="A4" s="58" t="s">
        <v>332</v>
      </c>
      <c r="B4" s="326" t="s">
        <v>333</v>
      </c>
    </row>
    <row r="5" spans="1:2" x14ac:dyDescent="0.25">
      <c r="A5" t="s">
        <v>361</v>
      </c>
    </row>
    <row r="6" spans="1:2" x14ac:dyDescent="0.25">
      <c r="A6" t="s">
        <v>360</v>
      </c>
    </row>
    <row r="8" spans="1:2" ht="18" x14ac:dyDescent="0.25">
      <c r="A8" s="166" t="s">
        <v>240</v>
      </c>
    </row>
    <row r="9" spans="1:2" x14ac:dyDescent="0.25">
      <c r="A9" s="323"/>
    </row>
    <row r="10" spans="1:2" x14ac:dyDescent="0.25">
      <c r="A10" s="323" t="s">
        <v>241</v>
      </c>
    </row>
    <row r="11" spans="1:2" x14ac:dyDescent="0.25">
      <c r="A11" s="323"/>
    </row>
    <row r="12" spans="1:2" x14ac:dyDescent="0.25">
      <c r="A12" s="323" t="s">
        <v>242</v>
      </c>
    </row>
    <row r="13" spans="1:2" x14ac:dyDescent="0.25">
      <c r="A13" s="323"/>
    </row>
    <row r="14" spans="1:2" x14ac:dyDescent="0.25">
      <c r="A14" s="323" t="s">
        <v>243</v>
      </c>
    </row>
    <row r="15" spans="1:2" x14ac:dyDescent="0.25">
      <c r="A15" s="323"/>
    </row>
    <row r="16" spans="1:2" x14ac:dyDescent="0.25">
      <c r="A16" s="323" t="s">
        <v>244</v>
      </c>
    </row>
    <row r="17" spans="1:1" x14ac:dyDescent="0.25">
      <c r="A17" s="323"/>
    </row>
    <row r="18" spans="1:1" x14ac:dyDescent="0.25">
      <c r="A18" s="323" t="s">
        <v>245</v>
      </c>
    </row>
    <row r="20" spans="1:1" ht="18" x14ac:dyDescent="0.25">
      <c r="A20" s="166" t="s">
        <v>246</v>
      </c>
    </row>
    <row r="21" spans="1:1" x14ac:dyDescent="0.25">
      <c r="A21" s="323"/>
    </row>
    <row r="22" spans="1:1" x14ac:dyDescent="0.25">
      <c r="A22" s="323" t="s">
        <v>247</v>
      </c>
    </row>
    <row r="23" spans="1:1" x14ac:dyDescent="0.25">
      <c r="A23" s="323"/>
    </row>
    <row r="24" spans="1:1" x14ac:dyDescent="0.25">
      <c r="A24" s="323" t="s">
        <v>248</v>
      </c>
    </row>
    <row r="25" spans="1:1" x14ac:dyDescent="0.25">
      <c r="A25" s="323"/>
    </row>
    <row r="26" spans="1:1" x14ac:dyDescent="0.25">
      <c r="A26" s="323" t="s">
        <v>249</v>
      </c>
    </row>
    <row r="27" spans="1:1" x14ac:dyDescent="0.25">
      <c r="A27" s="323"/>
    </row>
    <row r="28" spans="1:1" x14ac:dyDescent="0.25">
      <c r="A28" s="323" t="s">
        <v>250</v>
      </c>
    </row>
    <row r="29" spans="1:1" x14ac:dyDescent="0.25">
      <c r="A29" s="323"/>
    </row>
    <row r="30" spans="1:1" x14ac:dyDescent="0.25">
      <c r="A30" s="323" t="s">
        <v>251</v>
      </c>
    </row>
    <row r="31" spans="1:1" x14ac:dyDescent="0.25">
      <c r="A31" s="323"/>
    </row>
    <row r="32" spans="1:1" x14ac:dyDescent="0.25">
      <c r="A32" s="323" t="s">
        <v>252</v>
      </c>
    </row>
    <row r="33" spans="1:1" x14ac:dyDescent="0.25">
      <c r="A33" s="323"/>
    </row>
    <row r="34" spans="1:1" x14ac:dyDescent="0.25">
      <c r="A34" s="323" t="s">
        <v>253</v>
      </c>
    </row>
    <row r="35" spans="1:1" x14ac:dyDescent="0.25">
      <c r="A35" s="323"/>
    </row>
    <row r="36" spans="1:1" x14ac:dyDescent="0.25">
      <c r="A36" s="323" t="s">
        <v>254</v>
      </c>
    </row>
    <row r="37" spans="1:1" x14ac:dyDescent="0.25">
      <c r="A37" s="323"/>
    </row>
    <row r="38" spans="1:1" x14ac:dyDescent="0.25">
      <c r="A38" s="323" t="s">
        <v>255</v>
      </c>
    </row>
    <row r="39" spans="1:1" x14ac:dyDescent="0.25">
      <c r="A39" s="323"/>
    </row>
    <row r="40" spans="1:1" x14ac:dyDescent="0.25">
      <c r="A40" s="323" t="s">
        <v>256</v>
      </c>
    </row>
    <row r="41" spans="1:1" x14ac:dyDescent="0.25">
      <c r="A41" s="323"/>
    </row>
    <row r="42" spans="1:1" x14ac:dyDescent="0.25">
      <c r="A42" s="323" t="s">
        <v>257</v>
      </c>
    </row>
    <row r="44" spans="1:1" ht="18" x14ac:dyDescent="0.25">
      <c r="A44" s="166" t="s">
        <v>258</v>
      </c>
    </row>
    <row r="45" spans="1:1" x14ac:dyDescent="0.25">
      <c r="A45" s="323"/>
    </row>
    <row r="46" spans="1:1" x14ac:dyDescent="0.25">
      <c r="A46" s="323" t="s">
        <v>259</v>
      </c>
    </row>
    <row r="47" spans="1:1" x14ac:dyDescent="0.25">
      <c r="A47" s="323"/>
    </row>
    <row r="48" spans="1:1" x14ac:dyDescent="0.25">
      <c r="A48" s="323" t="s">
        <v>260</v>
      </c>
    </row>
    <row r="49" spans="1:1" x14ac:dyDescent="0.25">
      <c r="A49" s="323"/>
    </row>
    <row r="50" spans="1:1" x14ac:dyDescent="0.25">
      <c r="A50" s="323" t="s">
        <v>261</v>
      </c>
    </row>
    <row r="51" spans="1:1" x14ac:dyDescent="0.25">
      <c r="A51" s="323"/>
    </row>
    <row r="52" spans="1:1" x14ac:dyDescent="0.25">
      <c r="A52" s="323" t="s">
        <v>262</v>
      </c>
    </row>
    <row r="53" spans="1:1" x14ac:dyDescent="0.25">
      <c r="A53" s="323"/>
    </row>
    <row r="54" spans="1:1" x14ac:dyDescent="0.25">
      <c r="A54" s="323" t="s">
        <v>263</v>
      </c>
    </row>
    <row r="55" spans="1:1" x14ac:dyDescent="0.25">
      <c r="A55" s="323"/>
    </row>
    <row r="56" spans="1:1" x14ac:dyDescent="0.25">
      <c r="A56" s="323" t="s">
        <v>264</v>
      </c>
    </row>
    <row r="57" spans="1:1" x14ac:dyDescent="0.25">
      <c r="A57" s="323"/>
    </row>
    <row r="58" spans="1:1" x14ac:dyDescent="0.25">
      <c r="A58" s="323" t="s">
        <v>265</v>
      </c>
    </row>
    <row r="59" spans="1:1" x14ac:dyDescent="0.25">
      <c r="A59" s="323"/>
    </row>
    <row r="60" spans="1:1" x14ac:dyDescent="0.25">
      <c r="A60" s="323" t="s">
        <v>266</v>
      </c>
    </row>
    <row r="62" spans="1:1" ht="18" x14ac:dyDescent="0.25">
      <c r="A62" s="166" t="s">
        <v>267</v>
      </c>
    </row>
    <row r="63" spans="1:1" x14ac:dyDescent="0.25">
      <c r="A63" s="323"/>
    </row>
    <row r="64" spans="1:1" x14ac:dyDescent="0.25">
      <c r="A64" s="323" t="s">
        <v>268</v>
      </c>
    </row>
    <row r="65" spans="1:1" x14ac:dyDescent="0.25">
      <c r="A65" s="323"/>
    </row>
    <row r="66" spans="1:1" x14ac:dyDescent="0.25">
      <c r="A66" s="323" t="s">
        <v>269</v>
      </c>
    </row>
    <row r="67" spans="1:1" x14ac:dyDescent="0.25">
      <c r="A67" s="323"/>
    </row>
    <row r="68" spans="1:1" x14ac:dyDescent="0.25">
      <c r="A68" s="323" t="s">
        <v>270</v>
      </c>
    </row>
    <row r="69" spans="1:1" x14ac:dyDescent="0.25">
      <c r="A69" s="323"/>
    </row>
    <row r="70" spans="1:1" x14ac:dyDescent="0.25">
      <c r="A70" s="323" t="s">
        <v>271</v>
      </c>
    </row>
    <row r="71" spans="1:1" x14ac:dyDescent="0.25">
      <c r="A71" s="323"/>
    </row>
    <row r="72" spans="1:1" x14ac:dyDescent="0.25">
      <c r="A72" s="323" t="s">
        <v>272</v>
      </c>
    </row>
    <row r="73" spans="1:1" x14ac:dyDescent="0.25">
      <c r="A73" s="323"/>
    </row>
    <row r="74" spans="1:1" x14ac:dyDescent="0.25">
      <c r="A74" s="323" t="s">
        <v>273</v>
      </c>
    </row>
    <row r="75" spans="1:1" x14ac:dyDescent="0.25">
      <c r="A75" s="323"/>
    </row>
    <row r="76" spans="1:1" x14ac:dyDescent="0.25">
      <c r="A76" s="323" t="s">
        <v>274</v>
      </c>
    </row>
    <row r="77" spans="1:1" x14ac:dyDescent="0.25">
      <c r="A77" s="323"/>
    </row>
    <row r="78" spans="1:1" x14ac:dyDescent="0.25">
      <c r="A78" s="323" t="s">
        <v>275</v>
      </c>
    </row>
    <row r="80" spans="1:1" ht="18" x14ac:dyDescent="0.25">
      <c r="A80" s="166" t="s">
        <v>276</v>
      </c>
    </row>
    <row r="81" spans="1:1" x14ac:dyDescent="0.25">
      <c r="A81" s="323"/>
    </row>
    <row r="82" spans="1:1" x14ac:dyDescent="0.25">
      <c r="A82" s="323" t="s">
        <v>277</v>
      </c>
    </row>
    <row r="84" spans="1:1" ht="18" x14ac:dyDescent="0.25">
      <c r="A84" s="166" t="s">
        <v>278</v>
      </c>
    </row>
    <row r="85" spans="1:1" x14ac:dyDescent="0.25">
      <c r="A85" s="323"/>
    </row>
    <row r="86" spans="1:1" x14ac:dyDescent="0.25">
      <c r="A86" s="323" t="s">
        <v>279</v>
      </c>
    </row>
    <row r="87" spans="1:1" x14ac:dyDescent="0.25">
      <c r="A87" s="323"/>
    </row>
    <row r="88" spans="1:1" x14ac:dyDescent="0.25">
      <c r="A88" s="323" t="s">
        <v>274</v>
      </c>
    </row>
    <row r="89" spans="1:1" x14ac:dyDescent="0.25">
      <c r="A89" s="323"/>
    </row>
    <row r="90" spans="1:1" x14ac:dyDescent="0.25">
      <c r="A90" s="323" t="s">
        <v>280</v>
      </c>
    </row>
    <row r="91" spans="1:1" x14ac:dyDescent="0.25">
      <c r="A91" s="323"/>
    </row>
    <row r="92" spans="1:1" x14ac:dyDescent="0.25">
      <c r="A92" s="323" t="s">
        <v>281</v>
      </c>
    </row>
    <row r="93" spans="1:1" x14ac:dyDescent="0.25">
      <c r="A93" s="323"/>
    </row>
    <row r="94" spans="1:1" x14ac:dyDescent="0.25">
      <c r="A94" s="323" t="s">
        <v>282</v>
      </c>
    </row>
    <row r="95" spans="1:1" x14ac:dyDescent="0.25">
      <c r="A95" s="323"/>
    </row>
    <row r="96" spans="1:1" x14ac:dyDescent="0.25">
      <c r="A96" s="323" t="s">
        <v>283</v>
      </c>
    </row>
    <row r="97" spans="1:2" x14ac:dyDescent="0.25">
      <c r="A97" s="323"/>
    </row>
    <row r="98" spans="1:2" x14ac:dyDescent="0.25">
      <c r="A98" s="323" t="s">
        <v>284</v>
      </c>
    </row>
    <row r="99" spans="1:2" x14ac:dyDescent="0.25">
      <c r="A99" s="323"/>
    </row>
    <row r="100" spans="1:2" x14ac:dyDescent="0.25">
      <c r="A100" s="323" t="s">
        <v>285</v>
      </c>
    </row>
    <row r="101" spans="1:2" x14ac:dyDescent="0.25">
      <c r="A101" s="323"/>
    </row>
    <row r="102" spans="1:2" x14ac:dyDescent="0.25">
      <c r="A102" s="323" t="s">
        <v>286</v>
      </c>
    </row>
    <row r="103" spans="1:2" x14ac:dyDescent="0.25">
      <c r="A103" s="323"/>
    </row>
    <row r="104" spans="1:2" x14ac:dyDescent="0.25">
      <c r="A104" s="323" t="s">
        <v>287</v>
      </c>
    </row>
    <row r="108" spans="1:2" x14ac:dyDescent="0.25">
      <c r="A108" t="s">
        <v>288</v>
      </c>
    </row>
    <row r="109" spans="1:2" x14ac:dyDescent="0.25">
      <c r="A109" t="s">
        <v>289</v>
      </c>
    </row>
    <row r="112" spans="1:2" ht="23.25" x14ac:dyDescent="0.35">
      <c r="B112" s="327" t="s">
        <v>294</v>
      </c>
    </row>
    <row r="113" spans="1:1" ht="23.25" x14ac:dyDescent="0.25">
      <c r="A113" s="322" t="s">
        <v>295</v>
      </c>
    </row>
    <row r="115" spans="1:1" ht="18" x14ac:dyDescent="0.25">
      <c r="A115" s="166" t="s">
        <v>296</v>
      </c>
    </row>
    <row r="117" spans="1:1" x14ac:dyDescent="0.25">
      <c r="A117" s="58" t="s">
        <v>297</v>
      </c>
    </row>
    <row r="118" spans="1:1" x14ac:dyDescent="0.25">
      <c r="A118" s="323"/>
    </row>
    <row r="119" spans="1:1" x14ac:dyDescent="0.25">
      <c r="A119" s="328" t="s">
        <v>298</v>
      </c>
    </row>
    <row r="121" spans="1:1" x14ac:dyDescent="0.25">
      <c r="A121" t="s">
        <v>299</v>
      </c>
    </row>
    <row r="122" spans="1:1" x14ac:dyDescent="0.25">
      <c r="A122" t="s">
        <v>300</v>
      </c>
    </row>
    <row r="126" spans="1:1" ht="23.25" x14ac:dyDescent="0.25">
      <c r="A126" s="322" t="s">
        <v>301</v>
      </c>
    </row>
    <row r="128" spans="1:1" ht="18" x14ac:dyDescent="0.25">
      <c r="A128" s="166" t="s">
        <v>302</v>
      </c>
    </row>
    <row r="130" spans="1:1" ht="15.75" x14ac:dyDescent="0.25">
      <c r="A130" s="36" t="s">
        <v>303</v>
      </c>
    </row>
    <row r="132" spans="1:1" x14ac:dyDescent="0.25">
      <c r="A132" t="s">
        <v>304</v>
      </c>
    </row>
    <row r="134" spans="1:1" ht="15.75" x14ac:dyDescent="0.25">
      <c r="A134" s="36" t="s">
        <v>305</v>
      </c>
    </row>
    <row r="136" spans="1:1" x14ac:dyDescent="0.25">
      <c r="A136" t="s">
        <v>306</v>
      </c>
    </row>
    <row r="138" spans="1:1" ht="15.75" x14ac:dyDescent="0.25">
      <c r="A138" s="36" t="s">
        <v>307</v>
      </c>
    </row>
    <row r="139" spans="1:1" x14ac:dyDescent="0.25">
      <c r="A139" s="323"/>
    </row>
    <row r="140" spans="1:1" x14ac:dyDescent="0.25">
      <c r="A140" s="328" t="s">
        <v>308</v>
      </c>
    </row>
    <row r="142" spans="1:1" x14ac:dyDescent="0.25">
      <c r="A142" t="s">
        <v>309</v>
      </c>
    </row>
    <row r="144" spans="1:1" ht="15.75" x14ac:dyDescent="0.25">
      <c r="A144" s="36" t="s">
        <v>310</v>
      </c>
    </row>
    <row r="145" spans="1:1" x14ac:dyDescent="0.25">
      <c r="A145" s="323"/>
    </row>
    <row r="146" spans="1:1" x14ac:dyDescent="0.25">
      <c r="A146" s="328" t="s">
        <v>311</v>
      </c>
    </row>
    <row r="148" spans="1:1" x14ac:dyDescent="0.25">
      <c r="A148" t="s">
        <v>312</v>
      </c>
    </row>
    <row r="149" spans="1:1" x14ac:dyDescent="0.25">
      <c r="A149" t="s">
        <v>313</v>
      </c>
    </row>
    <row r="153" spans="1:1" ht="23.25" x14ac:dyDescent="0.25">
      <c r="A153" s="322" t="s">
        <v>314</v>
      </c>
    </row>
    <row r="155" spans="1:1" x14ac:dyDescent="0.25">
      <c r="A155" t="s">
        <v>315</v>
      </c>
    </row>
    <row r="157" spans="1:1" ht="18" x14ac:dyDescent="0.25">
      <c r="A157" s="166" t="s">
        <v>316</v>
      </c>
    </row>
    <row r="159" spans="1:1" x14ac:dyDescent="0.25">
      <c r="A159" s="58" t="s">
        <v>317</v>
      </c>
    </row>
    <row r="160" spans="1:1" x14ac:dyDescent="0.25">
      <c r="A160" t="s">
        <v>318</v>
      </c>
    </row>
    <row r="162" spans="1:1" x14ac:dyDescent="0.25">
      <c r="A162" t="s">
        <v>319</v>
      </c>
    </row>
    <row r="163" spans="1:1" x14ac:dyDescent="0.25">
      <c r="A163" s="323"/>
    </row>
    <row r="164" spans="1:1" x14ac:dyDescent="0.25">
      <c r="A164" s="323" t="s">
        <v>320</v>
      </c>
    </row>
    <row r="165" spans="1:1" x14ac:dyDescent="0.25">
      <c r="A165" s="323"/>
    </row>
    <row r="166" spans="1:1" x14ac:dyDescent="0.25">
      <c r="A166" s="323" t="s">
        <v>321</v>
      </c>
    </row>
    <row r="167" spans="1:1" x14ac:dyDescent="0.25">
      <c r="A167" s="323"/>
    </row>
    <row r="168" spans="1:1" x14ac:dyDescent="0.25">
      <c r="A168" s="323" t="s">
        <v>322</v>
      </c>
    </row>
    <row r="169" spans="1:1" x14ac:dyDescent="0.25">
      <c r="A169" s="323"/>
    </row>
    <row r="170" spans="1:1" x14ac:dyDescent="0.25">
      <c r="A170" s="323" t="s">
        <v>323</v>
      </c>
    </row>
    <row r="174" spans="1:1" ht="23.25" x14ac:dyDescent="0.25">
      <c r="A174" s="322" t="s">
        <v>324</v>
      </c>
    </row>
    <row r="176" spans="1:1" ht="18" x14ac:dyDescent="0.25">
      <c r="A176" s="166" t="s">
        <v>325</v>
      </c>
    </row>
    <row r="178" spans="1:1" x14ac:dyDescent="0.25">
      <c r="A178" t="s">
        <v>326</v>
      </c>
    </row>
    <row r="180" spans="1:1" x14ac:dyDescent="0.25">
      <c r="A180" t="s">
        <v>115</v>
      </c>
    </row>
    <row r="181" spans="1:1" x14ac:dyDescent="0.25">
      <c r="A181" s="323"/>
    </row>
    <row r="182" spans="1:1" x14ac:dyDescent="0.25">
      <c r="A182" s="323" t="s">
        <v>327</v>
      </c>
    </row>
    <row r="183" spans="1:1" x14ac:dyDescent="0.25">
      <c r="A183" s="323"/>
    </row>
    <row r="184" spans="1:1" x14ac:dyDescent="0.25">
      <c r="A184" s="323" t="s">
        <v>328</v>
      </c>
    </row>
    <row r="185" spans="1:1" x14ac:dyDescent="0.25">
      <c r="A185" s="323"/>
    </row>
    <row r="186" spans="1:1" x14ac:dyDescent="0.25">
      <c r="A186" s="323"/>
    </row>
    <row r="187" spans="1:1" x14ac:dyDescent="0.25">
      <c r="A187" s="329"/>
    </row>
    <row r="188" spans="1:1" x14ac:dyDescent="0.25">
      <c r="A188" s="329" t="s">
        <v>329</v>
      </c>
    </row>
    <row r="189" spans="1:1" x14ac:dyDescent="0.25">
      <c r="A189" s="329"/>
    </row>
    <row r="190" spans="1:1" x14ac:dyDescent="0.25">
      <c r="A190" s="329" t="s">
        <v>330</v>
      </c>
    </row>
    <row r="192" spans="1:1" x14ac:dyDescent="0.25">
      <c r="A192" t="s">
        <v>331</v>
      </c>
    </row>
  </sheetData>
  <sheetProtection algorithmName="SHA-512" hashValue="3ijBX1o5CXpGgndMUyeGvoVI+1FVyXyhWsQCjyaE1/vCDL6OvnZYAOXJFB9BeyVsaC0ZDToNdR8KoN18TxmEJQ==" saltValue="YteKJ1v/+zVjEeM1+SdsWA==" spinCount="100000" sheet="1" objects="1" scenarios="1"/>
  <hyperlinks>
    <hyperlink ref="B4" r:id="rId1" xr:uid="{759BE3E1-6599-4599-92D3-F40D7D773AA2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DAFA0-AA70-40CD-8CEB-69DC6FAF0FE8}">
  <dimension ref="A1:S236"/>
  <sheetViews>
    <sheetView topLeftCell="H32" zoomScaleNormal="100" workbookViewId="0">
      <selection activeCell="Q41" sqref="Q41"/>
    </sheetView>
  </sheetViews>
  <sheetFormatPr baseColWidth="10" defaultColWidth="11.42578125" defaultRowHeight="15" x14ac:dyDescent="0.25"/>
  <cols>
    <col min="1" max="6" width="2.7109375" style="15" hidden="1" customWidth="1"/>
    <col min="7" max="7" width="17.7109375" style="15" hidden="1" customWidth="1"/>
    <col min="8" max="9" width="5.85546875" style="15" customWidth="1"/>
    <col min="10" max="10" width="20.7109375" style="15" customWidth="1"/>
    <col min="11" max="11" width="22.85546875" style="15" customWidth="1"/>
    <col min="12" max="12" width="23.7109375" style="15" customWidth="1"/>
    <col min="13" max="13" width="17" style="131" customWidth="1"/>
    <col min="14" max="14" width="3.7109375" style="131" customWidth="1"/>
    <col min="15" max="15" width="19.7109375" style="131" customWidth="1"/>
    <col min="16" max="16" width="18.7109375" style="131" customWidth="1"/>
    <col min="17" max="17" width="20" style="134" bestFit="1" customWidth="1"/>
    <col min="18" max="16384" width="11.42578125" style="15"/>
  </cols>
  <sheetData>
    <row r="1" spans="1:19" s="108" customFormat="1" ht="9.9499999999999993" customHeight="1" thickBot="1" x14ac:dyDescent="0.3">
      <c r="H1" s="108">
        <v>1</v>
      </c>
      <c r="I1" s="108">
        <v>1</v>
      </c>
      <c r="J1" s="109">
        <v>20</v>
      </c>
      <c r="K1" s="109">
        <v>20</v>
      </c>
      <c r="L1" s="109">
        <v>20</v>
      </c>
      <c r="M1" s="109">
        <v>20</v>
      </c>
      <c r="N1" s="109"/>
      <c r="O1" s="109"/>
      <c r="P1" s="109">
        <v>20</v>
      </c>
      <c r="Q1" s="109">
        <v>20</v>
      </c>
    </row>
    <row r="2" spans="1:19" s="110" customFormat="1" ht="69.95" hidden="1" customHeight="1" thickBot="1" x14ac:dyDescent="0.3">
      <c r="H2" s="111"/>
      <c r="I2" s="111"/>
      <c r="J2" s="462"/>
      <c r="K2" s="462"/>
      <c r="L2" s="462"/>
      <c r="M2" s="462"/>
      <c r="N2" s="462"/>
      <c r="O2" s="462"/>
      <c r="P2" s="462"/>
      <c r="Q2" s="463"/>
      <c r="R2" s="111"/>
    </row>
    <row r="3" spans="1:19" s="112" customFormat="1" ht="39.950000000000003" customHeight="1" thickTop="1" thickBot="1" x14ac:dyDescent="0.3">
      <c r="A3" s="464"/>
      <c r="B3" s="464"/>
      <c r="C3" s="464"/>
      <c r="D3" s="464"/>
      <c r="E3" s="464"/>
      <c r="F3" s="464"/>
      <c r="G3" s="464"/>
      <c r="J3" s="465" t="s">
        <v>95</v>
      </c>
      <c r="K3" s="466"/>
      <c r="L3" s="466"/>
      <c r="M3" s="466"/>
      <c r="N3" s="466"/>
      <c r="O3" s="466"/>
      <c r="P3" s="466"/>
      <c r="Q3" s="467"/>
    </row>
    <row r="4" spans="1:19" s="113" customFormat="1" ht="39.950000000000003" customHeight="1" thickTop="1" thickBot="1" x14ac:dyDescent="0.25">
      <c r="J4" s="150" t="s">
        <v>83</v>
      </c>
      <c r="K4" s="151" t="s">
        <v>84</v>
      </c>
      <c r="L4" s="152" t="s">
        <v>85</v>
      </c>
      <c r="M4" s="468" t="s">
        <v>86</v>
      </c>
      <c r="N4" s="469"/>
      <c r="O4" s="153" t="s">
        <v>93</v>
      </c>
      <c r="P4" s="153" t="s">
        <v>87</v>
      </c>
      <c r="Q4" s="154" t="s">
        <v>94</v>
      </c>
    </row>
    <row r="5" spans="1:19" s="112" customFormat="1" ht="15" customHeight="1" thickTop="1" thickBot="1" x14ac:dyDescent="0.3">
      <c r="J5" s="395">
        <v>46082</v>
      </c>
      <c r="K5" s="395">
        <v>46091</v>
      </c>
      <c r="L5" s="355">
        <v>2263.2600000000002</v>
      </c>
      <c r="M5" s="156">
        <f>+K5-J5</f>
        <v>9</v>
      </c>
      <c r="N5" s="157">
        <v>1</v>
      </c>
      <c r="O5" s="158">
        <f>M5+N5</f>
        <v>10</v>
      </c>
      <c r="P5" s="159">
        <f>O5/7</f>
        <v>1.4285714285714286</v>
      </c>
      <c r="Q5" s="160">
        <f>L5*O5</f>
        <v>22632.600000000002</v>
      </c>
      <c r="S5" s="175" t="s">
        <v>140</v>
      </c>
    </row>
    <row r="6" spans="1:19" ht="15" customHeight="1" thickTop="1" thickBot="1" x14ac:dyDescent="0.3">
      <c r="J6" s="395">
        <v>46027</v>
      </c>
      <c r="K6" s="395">
        <v>46081</v>
      </c>
      <c r="L6" s="355">
        <v>2276.9899999999998</v>
      </c>
      <c r="M6" s="156">
        <f t="shared" ref="M6:M38" si="0">+K6-J6</f>
        <v>54</v>
      </c>
      <c r="N6" s="158">
        <v>1</v>
      </c>
      <c r="O6" s="158">
        <f t="shared" ref="O6:O38" si="1">M6+N6</f>
        <v>55</v>
      </c>
      <c r="P6" s="159">
        <f t="shared" ref="P6:P38" si="2">O6/7</f>
        <v>7.8571428571428568</v>
      </c>
      <c r="Q6" s="160">
        <f>L6*O6</f>
        <v>125234.44999999998</v>
      </c>
      <c r="S6" s="176" t="s">
        <v>141</v>
      </c>
    </row>
    <row r="7" spans="1:19" ht="15" customHeight="1" thickTop="1" thickBot="1" x14ac:dyDescent="0.3">
      <c r="J7" s="395">
        <v>46023</v>
      </c>
      <c r="K7" s="395">
        <v>46026</v>
      </c>
      <c r="L7" s="355">
        <v>2373.33</v>
      </c>
      <c r="M7" s="156">
        <f t="shared" si="0"/>
        <v>3</v>
      </c>
      <c r="N7" s="158">
        <v>1</v>
      </c>
      <c r="O7" s="158">
        <f t="shared" si="1"/>
        <v>4</v>
      </c>
      <c r="P7" s="159">
        <f t="shared" si="2"/>
        <v>0.5714285714285714</v>
      </c>
      <c r="Q7" s="160">
        <f>L7*O7</f>
        <v>9493.32</v>
      </c>
      <c r="S7" s="176" t="s">
        <v>142</v>
      </c>
    </row>
    <row r="8" spans="1:19" ht="15" customHeight="1" thickTop="1" thickBot="1" x14ac:dyDescent="0.3">
      <c r="J8" s="395">
        <v>45962</v>
      </c>
      <c r="K8" s="395">
        <v>46387</v>
      </c>
      <c r="L8" s="355">
        <v>2258.9499999999998</v>
      </c>
      <c r="M8" s="156">
        <f t="shared" si="0"/>
        <v>425</v>
      </c>
      <c r="N8" s="158">
        <v>1</v>
      </c>
      <c r="O8" s="158">
        <f t="shared" si="1"/>
        <v>426</v>
      </c>
      <c r="P8" s="159">
        <f t="shared" si="2"/>
        <v>60.857142857142854</v>
      </c>
      <c r="Q8" s="160">
        <f t="shared" ref="Q8:Q38" si="3">L8*O8</f>
        <v>962312.7</v>
      </c>
      <c r="S8"/>
    </row>
    <row r="9" spans="1:19" ht="15" customHeight="1" thickTop="1" thickBot="1" x14ac:dyDescent="0.3">
      <c r="J9" s="395">
        <v>45839</v>
      </c>
      <c r="K9" s="395">
        <v>45961</v>
      </c>
      <c r="L9" s="355">
        <v>2260.84</v>
      </c>
      <c r="M9" s="158">
        <f t="shared" si="0"/>
        <v>122</v>
      </c>
      <c r="N9" s="158">
        <v>1</v>
      </c>
      <c r="O9" s="158">
        <f t="shared" si="1"/>
        <v>123</v>
      </c>
      <c r="P9" s="159">
        <f t="shared" si="2"/>
        <v>17.571428571428573</v>
      </c>
      <c r="Q9" s="160">
        <f t="shared" si="3"/>
        <v>278083.32</v>
      </c>
      <c r="S9"/>
    </row>
    <row r="10" spans="1:19" ht="15" customHeight="1" thickTop="1" thickBot="1" x14ac:dyDescent="0.3">
      <c r="J10" s="395">
        <v>45778</v>
      </c>
      <c r="K10" s="395">
        <v>45838</v>
      </c>
      <c r="L10" s="355">
        <v>2408.21</v>
      </c>
      <c r="M10" s="158">
        <f t="shared" si="0"/>
        <v>60</v>
      </c>
      <c r="N10" s="158">
        <v>1</v>
      </c>
      <c r="O10" s="158">
        <f t="shared" si="1"/>
        <v>61</v>
      </c>
      <c r="P10" s="159">
        <f t="shared" si="2"/>
        <v>8.7142857142857135</v>
      </c>
      <c r="Q10" s="160">
        <f t="shared" si="3"/>
        <v>146900.81</v>
      </c>
      <c r="S10" s="177" t="s">
        <v>143</v>
      </c>
    </row>
    <row r="11" spans="1:19" ht="15" customHeight="1" thickTop="1" thickBot="1" x14ac:dyDescent="0.3">
      <c r="J11" s="395">
        <v>45717</v>
      </c>
      <c r="K11" s="395">
        <v>45777</v>
      </c>
      <c r="L11" s="355">
        <v>2828.5</v>
      </c>
      <c r="M11" s="158">
        <f t="shared" si="0"/>
        <v>60</v>
      </c>
      <c r="N11" s="158">
        <v>1</v>
      </c>
      <c r="O11" s="158">
        <f t="shared" si="1"/>
        <v>61</v>
      </c>
      <c r="P11" s="159">
        <f t="shared" si="2"/>
        <v>8.7142857142857135</v>
      </c>
      <c r="Q11" s="160">
        <f t="shared" si="3"/>
        <v>172538.5</v>
      </c>
      <c r="S11" s="178" t="s">
        <v>144</v>
      </c>
    </row>
    <row r="12" spans="1:19" ht="15" customHeight="1" thickTop="1" thickBot="1" x14ac:dyDescent="0.3">
      <c r="J12" s="395">
        <v>45658</v>
      </c>
      <c r="K12" s="395">
        <v>45716</v>
      </c>
      <c r="L12" s="355">
        <v>2165.41</v>
      </c>
      <c r="M12" s="158">
        <f t="shared" si="0"/>
        <v>58</v>
      </c>
      <c r="N12" s="158">
        <v>1</v>
      </c>
      <c r="O12" s="158">
        <f t="shared" si="1"/>
        <v>59</v>
      </c>
      <c r="P12" s="159">
        <f t="shared" si="2"/>
        <v>8.4285714285714288</v>
      </c>
      <c r="Q12" s="160">
        <f t="shared" si="3"/>
        <v>127759.18999999999</v>
      </c>
      <c r="S12" s="179" t="s">
        <v>145</v>
      </c>
    </row>
    <row r="13" spans="1:19" ht="15" customHeight="1" thickTop="1" thickBot="1" x14ac:dyDescent="0.3">
      <c r="J13" s="395">
        <v>45597</v>
      </c>
      <c r="K13" s="395">
        <v>45657</v>
      </c>
      <c r="L13" s="355">
        <v>2147.38</v>
      </c>
      <c r="M13" s="158">
        <f t="shared" si="0"/>
        <v>60</v>
      </c>
      <c r="N13" s="158">
        <v>1</v>
      </c>
      <c r="O13" s="158">
        <f t="shared" si="1"/>
        <v>61</v>
      </c>
      <c r="P13" s="159">
        <f t="shared" si="2"/>
        <v>8.7142857142857135</v>
      </c>
      <c r="Q13" s="160">
        <f t="shared" si="3"/>
        <v>130990.18000000001</v>
      </c>
      <c r="S13" s="180" t="s">
        <v>146</v>
      </c>
    </row>
    <row r="14" spans="1:19" ht="15" customHeight="1" thickTop="1" thickBot="1" x14ac:dyDescent="0.3">
      <c r="J14" s="395">
        <v>45536</v>
      </c>
      <c r="K14" s="395">
        <v>45596</v>
      </c>
      <c r="L14" s="355">
        <v>2146.33</v>
      </c>
      <c r="M14" s="158">
        <f t="shared" si="0"/>
        <v>60</v>
      </c>
      <c r="N14" s="158">
        <v>1</v>
      </c>
      <c r="O14" s="158">
        <f t="shared" si="1"/>
        <v>61</v>
      </c>
      <c r="P14" s="159">
        <f t="shared" si="2"/>
        <v>8.7142857142857135</v>
      </c>
      <c r="Q14" s="160">
        <f t="shared" si="3"/>
        <v>130926.12999999999</v>
      </c>
      <c r="S14" s="179" t="s">
        <v>147</v>
      </c>
    </row>
    <row r="15" spans="1:19" ht="15" customHeight="1" thickTop="1" thickBot="1" x14ac:dyDescent="0.3">
      <c r="J15" s="395">
        <v>45474</v>
      </c>
      <c r="K15" s="395">
        <v>45535</v>
      </c>
      <c r="L15" s="355">
        <v>2147.38</v>
      </c>
      <c r="M15" s="158">
        <f t="shared" si="0"/>
        <v>61</v>
      </c>
      <c r="N15" s="158">
        <v>1</v>
      </c>
      <c r="O15" s="158">
        <f t="shared" si="1"/>
        <v>62</v>
      </c>
      <c r="P15" s="159">
        <f t="shared" si="2"/>
        <v>8.8571428571428577</v>
      </c>
      <c r="Q15" s="160">
        <f t="shared" si="3"/>
        <v>133137.56</v>
      </c>
      <c r="S15" s="180" t="s">
        <v>148</v>
      </c>
    </row>
    <row r="16" spans="1:19" ht="15" customHeight="1" thickTop="1" thickBot="1" x14ac:dyDescent="0.3">
      <c r="J16" s="395">
        <v>45413</v>
      </c>
      <c r="K16" s="395">
        <v>45473</v>
      </c>
      <c r="L16" s="355">
        <v>2276.9299999999998</v>
      </c>
      <c r="M16" s="158">
        <f t="shared" si="0"/>
        <v>60</v>
      </c>
      <c r="N16" s="158">
        <v>1</v>
      </c>
      <c r="O16" s="158">
        <f t="shared" si="1"/>
        <v>61</v>
      </c>
      <c r="P16" s="159">
        <f t="shared" si="2"/>
        <v>8.7142857142857135</v>
      </c>
      <c r="Q16" s="160">
        <f t="shared" si="3"/>
        <v>138892.72999999998</v>
      </c>
      <c r="S16"/>
    </row>
    <row r="17" spans="10:19" ht="15" customHeight="1" thickTop="1" thickBot="1" x14ac:dyDescent="0.3">
      <c r="J17" s="395">
        <v>45383</v>
      </c>
      <c r="K17" s="395">
        <v>45412</v>
      </c>
      <c r="L17" s="355">
        <v>2146.9899999999998</v>
      </c>
      <c r="M17" s="158">
        <f t="shared" si="0"/>
        <v>29</v>
      </c>
      <c r="N17" s="158">
        <v>1</v>
      </c>
      <c r="O17" s="158">
        <f t="shared" si="1"/>
        <v>30</v>
      </c>
      <c r="P17" s="159">
        <f t="shared" si="2"/>
        <v>4.2857142857142856</v>
      </c>
      <c r="Q17" s="160">
        <f t="shared" si="3"/>
        <v>64409.7</v>
      </c>
      <c r="S17"/>
    </row>
    <row r="18" spans="10:19" ht="15" customHeight="1" thickTop="1" thickBot="1" x14ac:dyDescent="0.3">
      <c r="J18" s="395">
        <v>45352</v>
      </c>
      <c r="K18" s="395">
        <v>45382</v>
      </c>
      <c r="L18" s="355">
        <v>2049.08</v>
      </c>
      <c r="M18" s="158">
        <f t="shared" si="0"/>
        <v>30</v>
      </c>
      <c r="N18" s="158">
        <v>1</v>
      </c>
      <c r="O18" s="158">
        <f t="shared" si="1"/>
        <v>31</v>
      </c>
      <c r="P18" s="159">
        <f t="shared" si="2"/>
        <v>4.4285714285714288</v>
      </c>
      <c r="Q18" s="160">
        <f t="shared" si="3"/>
        <v>63521.479999999996</v>
      </c>
      <c r="S18" s="177" t="s">
        <v>149</v>
      </c>
    </row>
    <row r="19" spans="10:19" ht="15" customHeight="1" thickTop="1" thickBot="1" x14ac:dyDescent="0.3">
      <c r="J19" s="395">
        <v>45292</v>
      </c>
      <c r="K19" s="395">
        <v>45351</v>
      </c>
      <c r="L19" s="355">
        <v>2064.59</v>
      </c>
      <c r="M19" s="158">
        <f t="shared" si="0"/>
        <v>59</v>
      </c>
      <c r="N19" s="158">
        <v>1</v>
      </c>
      <c r="O19" s="158">
        <f t="shared" si="1"/>
        <v>60</v>
      </c>
      <c r="P19" s="159">
        <f t="shared" si="2"/>
        <v>8.5714285714285712</v>
      </c>
      <c r="Q19" s="160">
        <f t="shared" si="3"/>
        <v>123875.40000000001</v>
      </c>
      <c r="S19" s="176" t="s">
        <v>150</v>
      </c>
    </row>
    <row r="20" spans="10:19" ht="15" customHeight="1" thickTop="1" thickBot="1" x14ac:dyDescent="0.3">
      <c r="J20" s="395">
        <v>45231</v>
      </c>
      <c r="K20" s="395">
        <v>45291</v>
      </c>
      <c r="L20" s="355">
        <v>2046.56</v>
      </c>
      <c r="M20" s="158">
        <f t="shared" si="0"/>
        <v>60</v>
      </c>
      <c r="N20" s="158">
        <v>1</v>
      </c>
      <c r="O20" s="158">
        <f t="shared" si="1"/>
        <v>61</v>
      </c>
      <c r="P20" s="159">
        <f t="shared" si="2"/>
        <v>8.7142857142857135</v>
      </c>
      <c r="Q20" s="160">
        <f t="shared" si="3"/>
        <v>124840.16</v>
      </c>
      <c r="S20" s="176" t="s">
        <v>151</v>
      </c>
    </row>
    <row r="21" spans="10:19" ht="15" customHeight="1" thickTop="1" thickBot="1" x14ac:dyDescent="0.3">
      <c r="J21" s="395">
        <v>45170</v>
      </c>
      <c r="K21" s="395">
        <v>45230</v>
      </c>
      <c r="L21" s="355">
        <v>2045.56</v>
      </c>
      <c r="M21" s="158">
        <f t="shared" si="0"/>
        <v>60</v>
      </c>
      <c r="N21" s="158">
        <v>1</v>
      </c>
      <c r="O21" s="158">
        <f t="shared" si="1"/>
        <v>61</v>
      </c>
      <c r="P21" s="159">
        <f t="shared" si="2"/>
        <v>8.7142857142857135</v>
      </c>
      <c r="Q21" s="160">
        <f t="shared" si="3"/>
        <v>124779.16</v>
      </c>
      <c r="S21" s="180" t="s">
        <v>152</v>
      </c>
    </row>
    <row r="22" spans="10:19" ht="15" customHeight="1" thickTop="1" thickBot="1" x14ac:dyDescent="0.3">
      <c r="J22" s="395">
        <v>45108</v>
      </c>
      <c r="K22" s="395">
        <v>45169</v>
      </c>
      <c r="L22" s="355">
        <v>2041.69</v>
      </c>
      <c r="M22" s="158">
        <f t="shared" si="0"/>
        <v>61</v>
      </c>
      <c r="N22" s="158">
        <v>1</v>
      </c>
      <c r="O22" s="158">
        <f t="shared" si="1"/>
        <v>62</v>
      </c>
      <c r="P22" s="159">
        <f t="shared" si="2"/>
        <v>8.8571428571428577</v>
      </c>
      <c r="Q22" s="160">
        <f t="shared" si="3"/>
        <v>126584.78</v>
      </c>
      <c r="S22" s="180" t="s">
        <v>153</v>
      </c>
    </row>
    <row r="23" spans="10:19" ht="15" customHeight="1" thickTop="1" thickBot="1" x14ac:dyDescent="0.3">
      <c r="J23" s="395">
        <v>45047</v>
      </c>
      <c r="K23" s="395">
        <v>45107</v>
      </c>
      <c r="L23" s="355">
        <v>2272.06</v>
      </c>
      <c r="M23" s="158">
        <f t="shared" si="0"/>
        <v>60</v>
      </c>
      <c r="N23" s="158">
        <v>1</v>
      </c>
      <c r="O23" s="158">
        <f t="shared" si="1"/>
        <v>61</v>
      </c>
      <c r="P23" s="159">
        <f t="shared" si="2"/>
        <v>8.7142857142857135</v>
      </c>
      <c r="Q23" s="160">
        <f t="shared" si="3"/>
        <v>138595.66</v>
      </c>
      <c r="S23" s="181" t="s">
        <v>154</v>
      </c>
    </row>
    <row r="24" spans="10:19" ht="15" customHeight="1" thickTop="1" thickBot="1" x14ac:dyDescent="0.3">
      <c r="J24" s="395">
        <v>45017</v>
      </c>
      <c r="K24" s="395">
        <v>45046</v>
      </c>
      <c r="L24" s="355">
        <v>2041.47</v>
      </c>
      <c r="M24" s="158">
        <f t="shared" si="0"/>
        <v>29</v>
      </c>
      <c r="N24" s="158">
        <v>1</v>
      </c>
      <c r="O24" s="158">
        <f t="shared" si="1"/>
        <v>30</v>
      </c>
      <c r="P24" s="159">
        <f t="shared" si="2"/>
        <v>4.2857142857142856</v>
      </c>
      <c r="Q24" s="160">
        <f t="shared" si="3"/>
        <v>61244.1</v>
      </c>
      <c r="S24" s="180" t="s">
        <v>155</v>
      </c>
    </row>
    <row r="25" spans="10:19" ht="15" customHeight="1" thickTop="1" thickBot="1" x14ac:dyDescent="0.3">
      <c r="J25" s="395">
        <v>44986</v>
      </c>
      <c r="K25" s="395">
        <v>45016</v>
      </c>
      <c r="L25" s="355">
        <v>1867.8</v>
      </c>
      <c r="M25" s="158">
        <f t="shared" si="0"/>
        <v>30</v>
      </c>
      <c r="N25" s="158">
        <v>1</v>
      </c>
      <c r="O25" s="158">
        <f t="shared" si="1"/>
        <v>31</v>
      </c>
      <c r="P25" s="159">
        <f t="shared" si="2"/>
        <v>4.4285714285714288</v>
      </c>
      <c r="Q25" s="160">
        <f t="shared" si="3"/>
        <v>57901.799999999996</v>
      </c>
      <c r="S25" s="180" t="s">
        <v>156</v>
      </c>
    </row>
    <row r="26" spans="10:19" ht="15" customHeight="1" thickTop="1" thickBot="1" x14ac:dyDescent="0.3">
      <c r="J26" s="395">
        <v>44866</v>
      </c>
      <c r="K26" s="395">
        <v>44985</v>
      </c>
      <c r="L26" s="355">
        <v>1863.49</v>
      </c>
      <c r="M26" s="158">
        <f t="shared" si="0"/>
        <v>119</v>
      </c>
      <c r="N26" s="158">
        <v>1</v>
      </c>
      <c r="O26" s="158">
        <f t="shared" si="1"/>
        <v>120</v>
      </c>
      <c r="P26" s="159">
        <f t="shared" si="2"/>
        <v>17.142857142857142</v>
      </c>
      <c r="Q26" s="160">
        <f t="shared" si="3"/>
        <v>223618.8</v>
      </c>
      <c r="S26"/>
    </row>
    <row r="27" spans="10:19" ht="15" customHeight="1" thickTop="1" thickBot="1" x14ac:dyDescent="0.3">
      <c r="J27" s="395">
        <v>44805</v>
      </c>
      <c r="K27" s="395">
        <v>44865</v>
      </c>
      <c r="L27" s="355">
        <v>1862.55</v>
      </c>
      <c r="M27" s="158">
        <f t="shared" si="0"/>
        <v>60</v>
      </c>
      <c r="N27" s="158">
        <v>1</v>
      </c>
      <c r="O27" s="158">
        <f t="shared" si="1"/>
        <v>61</v>
      </c>
      <c r="P27" s="159">
        <f t="shared" si="2"/>
        <v>8.7142857142857135</v>
      </c>
      <c r="Q27" s="160">
        <f t="shared" si="3"/>
        <v>113615.55</v>
      </c>
      <c r="S27"/>
    </row>
    <row r="28" spans="10:19" ht="15" customHeight="1" thickTop="1" thickBot="1" x14ac:dyDescent="0.3">
      <c r="J28" s="395">
        <v>44743</v>
      </c>
      <c r="K28" s="395">
        <v>44804</v>
      </c>
      <c r="L28" s="355">
        <v>2405.5</v>
      </c>
      <c r="M28" s="158">
        <f t="shared" si="0"/>
        <v>61</v>
      </c>
      <c r="N28" s="158">
        <v>1</v>
      </c>
      <c r="O28" s="158">
        <f t="shared" si="1"/>
        <v>62</v>
      </c>
      <c r="P28" s="159">
        <f t="shared" si="2"/>
        <v>8.8571428571428577</v>
      </c>
      <c r="Q28" s="160">
        <f t="shared" si="3"/>
        <v>149141</v>
      </c>
      <c r="S28" s="177" t="s">
        <v>157</v>
      </c>
    </row>
    <row r="29" spans="10:19" ht="15" customHeight="1" thickTop="1" thickBot="1" x14ac:dyDescent="0.3">
      <c r="J29" s="395">
        <v>44682</v>
      </c>
      <c r="K29" s="395">
        <v>44715</v>
      </c>
      <c r="L29" s="355">
        <v>2070.0700000000002</v>
      </c>
      <c r="M29" s="158">
        <f t="shared" si="0"/>
        <v>33</v>
      </c>
      <c r="N29" s="158">
        <v>1</v>
      </c>
      <c r="O29" s="158">
        <f t="shared" si="1"/>
        <v>34</v>
      </c>
      <c r="P29" s="159">
        <f t="shared" si="2"/>
        <v>4.8571428571428568</v>
      </c>
      <c r="Q29" s="160">
        <f t="shared" si="3"/>
        <v>70382.38</v>
      </c>
      <c r="S29" s="180" t="s">
        <v>158</v>
      </c>
    </row>
    <row r="30" spans="10:19" ht="15" customHeight="1" thickTop="1" thickBot="1" x14ac:dyDescent="0.3">
      <c r="J30" s="357"/>
      <c r="K30" s="357"/>
      <c r="L30" s="355"/>
      <c r="M30" s="158">
        <f t="shared" si="0"/>
        <v>0</v>
      </c>
      <c r="N30" s="158">
        <v>1</v>
      </c>
      <c r="O30" s="158">
        <v>0</v>
      </c>
      <c r="P30" s="159">
        <f t="shared" si="2"/>
        <v>0</v>
      </c>
      <c r="Q30" s="160">
        <f t="shared" si="3"/>
        <v>0</v>
      </c>
      <c r="S30" s="180" t="s">
        <v>159</v>
      </c>
    </row>
    <row r="31" spans="10:19" ht="15" customHeight="1" thickTop="1" thickBot="1" x14ac:dyDescent="0.3">
      <c r="J31" s="357"/>
      <c r="K31" s="357"/>
      <c r="L31" s="356"/>
      <c r="M31" s="158">
        <f t="shared" si="0"/>
        <v>0</v>
      </c>
      <c r="N31" s="158">
        <v>1</v>
      </c>
      <c r="O31" s="158">
        <v>0</v>
      </c>
      <c r="P31" s="159">
        <f t="shared" si="2"/>
        <v>0</v>
      </c>
      <c r="Q31" s="160">
        <f t="shared" si="3"/>
        <v>0</v>
      </c>
    </row>
    <row r="32" spans="10:19" ht="15" customHeight="1" thickTop="1" thickBot="1" x14ac:dyDescent="0.3">
      <c r="J32" s="357"/>
      <c r="K32" s="357"/>
      <c r="L32" s="356"/>
      <c r="M32" s="158">
        <f t="shared" si="0"/>
        <v>0</v>
      </c>
      <c r="N32" s="158">
        <v>1</v>
      </c>
      <c r="O32" s="158">
        <v>0</v>
      </c>
      <c r="P32" s="159">
        <f t="shared" si="2"/>
        <v>0</v>
      </c>
      <c r="Q32" s="160">
        <f t="shared" si="3"/>
        <v>0</v>
      </c>
    </row>
    <row r="33" spans="1:19" ht="15" customHeight="1" thickTop="1" thickBot="1" x14ac:dyDescent="0.3">
      <c r="J33" s="357"/>
      <c r="K33" s="357"/>
      <c r="L33" s="356"/>
      <c r="M33" s="158">
        <f t="shared" si="0"/>
        <v>0</v>
      </c>
      <c r="N33" s="158">
        <v>1</v>
      </c>
      <c r="O33" s="158">
        <v>0</v>
      </c>
      <c r="P33" s="159">
        <f t="shared" si="2"/>
        <v>0</v>
      </c>
      <c r="Q33" s="160">
        <f t="shared" si="3"/>
        <v>0</v>
      </c>
    </row>
    <row r="34" spans="1:19" ht="15" customHeight="1" thickTop="1" thickBot="1" x14ac:dyDescent="0.3">
      <c r="J34" s="357"/>
      <c r="K34" s="357"/>
      <c r="L34" s="356"/>
      <c r="M34" s="158">
        <f t="shared" si="0"/>
        <v>0</v>
      </c>
      <c r="N34" s="158">
        <v>1</v>
      </c>
      <c r="O34" s="158">
        <v>0</v>
      </c>
      <c r="P34" s="159">
        <f t="shared" si="2"/>
        <v>0</v>
      </c>
      <c r="Q34" s="160">
        <f t="shared" si="3"/>
        <v>0</v>
      </c>
    </row>
    <row r="35" spans="1:19" ht="15" customHeight="1" thickTop="1" thickBot="1" x14ac:dyDescent="0.3">
      <c r="J35" s="357"/>
      <c r="K35" s="357"/>
      <c r="L35" s="356"/>
      <c r="M35" s="158">
        <v>0</v>
      </c>
      <c r="N35" s="158">
        <v>1</v>
      </c>
      <c r="O35" s="158">
        <v>0</v>
      </c>
      <c r="P35" s="159">
        <f t="shared" si="2"/>
        <v>0</v>
      </c>
      <c r="Q35" s="160">
        <f t="shared" si="3"/>
        <v>0</v>
      </c>
    </row>
    <row r="36" spans="1:19" ht="15" customHeight="1" thickTop="1" thickBot="1" x14ac:dyDescent="0.3">
      <c r="J36" s="162"/>
      <c r="K36" s="161"/>
      <c r="L36" s="155"/>
      <c r="M36" s="158">
        <f t="shared" si="0"/>
        <v>0</v>
      </c>
      <c r="N36" s="158">
        <v>0</v>
      </c>
      <c r="O36" s="158">
        <f t="shared" si="1"/>
        <v>0</v>
      </c>
      <c r="P36" s="159">
        <f t="shared" si="2"/>
        <v>0</v>
      </c>
      <c r="Q36" s="160">
        <f t="shared" si="3"/>
        <v>0</v>
      </c>
      <c r="S36" s="15" t="s">
        <v>26</v>
      </c>
    </row>
    <row r="37" spans="1:19" ht="15" customHeight="1" thickTop="1" thickBot="1" x14ac:dyDescent="0.3">
      <c r="J37" s="162"/>
      <c r="K37" s="161"/>
      <c r="L37" s="155"/>
      <c r="M37" s="158">
        <f t="shared" si="0"/>
        <v>0</v>
      </c>
      <c r="N37" s="158">
        <v>0</v>
      </c>
      <c r="O37" s="158">
        <f t="shared" si="1"/>
        <v>0</v>
      </c>
      <c r="P37" s="159">
        <f t="shared" si="2"/>
        <v>0</v>
      </c>
      <c r="Q37" s="160">
        <f t="shared" si="3"/>
        <v>0</v>
      </c>
    </row>
    <row r="38" spans="1:19" ht="15" customHeight="1" thickTop="1" thickBot="1" x14ac:dyDescent="0.3">
      <c r="J38" s="162"/>
      <c r="K38" s="161"/>
      <c r="L38" s="155"/>
      <c r="M38" s="158">
        <f t="shared" si="0"/>
        <v>0</v>
      </c>
      <c r="N38" s="158">
        <v>0</v>
      </c>
      <c r="O38" s="158">
        <f t="shared" si="1"/>
        <v>0</v>
      </c>
      <c r="P38" s="159">
        <f t="shared" si="2"/>
        <v>0</v>
      </c>
      <c r="Q38" s="160">
        <f t="shared" si="3"/>
        <v>0</v>
      </c>
    </row>
    <row r="39" spans="1:19" ht="15" customHeight="1" thickTop="1" thickBot="1" x14ac:dyDescent="0.3">
      <c r="J39" s="162"/>
      <c r="K39" s="162"/>
      <c r="L39" s="155"/>
      <c r="M39" s="169"/>
      <c r="N39" s="169"/>
      <c r="O39" s="169"/>
      <c r="P39" s="170"/>
      <c r="Q39" s="171"/>
    </row>
    <row r="40" spans="1:19" ht="45" customHeight="1" thickTop="1" thickBot="1" x14ac:dyDescent="0.3">
      <c r="H40" s="79"/>
      <c r="I40" s="79"/>
      <c r="J40" s="470" t="s">
        <v>88</v>
      </c>
      <c r="K40" s="470"/>
      <c r="L40" s="471"/>
      <c r="M40" s="173"/>
      <c r="N40" s="173"/>
      <c r="O40" s="173">
        <f>SUM(O5:O39)</f>
        <v>1748</v>
      </c>
      <c r="P40" s="173">
        <f>SUM(P5:P39)</f>
        <v>249.71428571428572</v>
      </c>
      <c r="Q40" s="174">
        <f>SUM(Q5:Q39)</f>
        <v>3821411.4599999995</v>
      </c>
    </row>
    <row r="41" spans="1:19" s="116" customFormat="1" ht="39.950000000000003" customHeight="1" thickTop="1" thickBot="1" x14ac:dyDescent="0.3">
      <c r="A41" s="114"/>
      <c r="B41" s="114"/>
      <c r="C41" s="114"/>
      <c r="D41" s="114"/>
      <c r="E41" s="114"/>
      <c r="F41" s="114"/>
      <c r="G41" s="114"/>
      <c r="H41" s="115"/>
      <c r="I41" s="115"/>
      <c r="J41" s="472" t="s">
        <v>95</v>
      </c>
      <c r="K41" s="473"/>
      <c r="L41" s="473"/>
      <c r="M41" s="474"/>
      <c r="N41" s="474"/>
      <c r="O41" s="474"/>
      <c r="P41" s="474"/>
      <c r="Q41" s="172">
        <f>IF(O40=0,0,Q40/O40)</f>
        <v>2186.1621624713957</v>
      </c>
    </row>
    <row r="42" spans="1:19" s="117" customFormat="1" ht="24.95" customHeight="1" x14ac:dyDescent="0.25">
      <c r="H42" s="15"/>
      <c r="I42" s="15"/>
    </row>
    <row r="43" spans="1:19" ht="24.95" customHeight="1" x14ac:dyDescent="0.25">
      <c r="J43" s="76" t="s">
        <v>121</v>
      </c>
      <c r="M43" s="15"/>
      <c r="N43" s="15"/>
      <c r="O43" s="15"/>
      <c r="P43" s="15"/>
      <c r="Q43" s="15"/>
    </row>
    <row r="44" spans="1:19" ht="24.95" customHeight="1" x14ac:dyDescent="0.3">
      <c r="J44" s="76" t="s">
        <v>115</v>
      </c>
      <c r="K44" s="167" t="s">
        <v>116</v>
      </c>
      <c r="L44" s="167" t="s">
        <v>117</v>
      </c>
      <c r="M44" s="167" t="s">
        <v>118</v>
      </c>
      <c r="N44" s="15"/>
      <c r="O44" s="15"/>
      <c r="P44" s="15"/>
      <c r="Q44" s="118"/>
    </row>
    <row r="45" spans="1:19" ht="24.95" customHeight="1" x14ac:dyDescent="0.3">
      <c r="J45" s="167" t="s">
        <v>119</v>
      </c>
      <c r="M45" s="15"/>
      <c r="N45" s="15"/>
      <c r="O45" s="15"/>
      <c r="P45" s="15"/>
      <c r="Q45" s="118"/>
    </row>
    <row r="46" spans="1:19" ht="24.95" customHeight="1" x14ac:dyDescent="0.25">
      <c r="J46" s="166" t="s">
        <v>113</v>
      </c>
      <c r="M46" s="15"/>
      <c r="N46" s="15"/>
      <c r="O46" s="15"/>
      <c r="P46" s="15"/>
      <c r="Q46" s="15"/>
    </row>
    <row r="47" spans="1:19" ht="24.95" customHeight="1" x14ac:dyDescent="0.25">
      <c r="J47" s="168" t="s">
        <v>120</v>
      </c>
      <c r="M47" s="15"/>
      <c r="N47" s="15"/>
      <c r="O47" s="15"/>
      <c r="P47" s="15"/>
      <c r="Q47" s="15"/>
    </row>
    <row r="48" spans="1:19" ht="24.95" customHeight="1" x14ac:dyDescent="0.25">
      <c r="J48" s="168" t="s">
        <v>114</v>
      </c>
      <c r="M48" s="15"/>
      <c r="N48" s="15"/>
      <c r="O48" s="15"/>
      <c r="P48" s="15"/>
      <c r="Q48" s="15"/>
    </row>
    <row r="49" spans="8:17" ht="39.950000000000003" customHeight="1" x14ac:dyDescent="0.25">
      <c r="M49" s="15"/>
      <c r="N49" s="15"/>
      <c r="O49" s="15"/>
      <c r="P49" s="15"/>
      <c r="Q49" s="15"/>
    </row>
    <row r="50" spans="8:17" ht="45" customHeight="1" x14ac:dyDescent="0.25">
      <c r="M50" s="15"/>
      <c r="N50" s="15"/>
      <c r="O50" s="15"/>
      <c r="P50" s="15"/>
      <c r="Q50" s="15"/>
    </row>
    <row r="51" spans="8:17" s="120" customFormat="1" ht="35.1" customHeight="1" x14ac:dyDescent="0.25">
      <c r="H51" s="116"/>
      <c r="I51" s="116"/>
      <c r="J51" s="119"/>
      <c r="K51" s="119"/>
      <c r="L51" s="119"/>
      <c r="M51" s="119"/>
      <c r="N51" s="119"/>
      <c r="O51" s="119"/>
      <c r="P51" s="119"/>
    </row>
    <row r="52" spans="8:17" s="120" customFormat="1" ht="9" customHeight="1" x14ac:dyDescent="0.25">
      <c r="H52" s="116"/>
      <c r="I52" s="116"/>
      <c r="J52" s="475"/>
      <c r="K52" s="475"/>
      <c r="L52" s="475"/>
      <c r="M52" s="475"/>
      <c r="N52" s="475"/>
      <c r="O52" s="475"/>
      <c r="P52" s="475"/>
      <c r="Q52" s="475"/>
    </row>
    <row r="53" spans="8:17" s="121" customFormat="1" ht="9.9499999999999993" customHeight="1" x14ac:dyDescent="0.25">
      <c r="H53" s="116"/>
      <c r="I53" s="116"/>
      <c r="J53" s="476"/>
      <c r="K53" s="476"/>
      <c r="L53" s="476"/>
      <c r="M53" s="476"/>
      <c r="N53" s="476"/>
      <c r="O53" s="476"/>
      <c r="P53" s="476"/>
      <c r="Q53" s="476"/>
    </row>
    <row r="54" spans="8:17" s="120" customFormat="1" ht="45" customHeight="1" x14ac:dyDescent="0.25">
      <c r="H54" s="116"/>
      <c r="I54" s="116"/>
      <c r="K54" s="122"/>
    </row>
    <row r="55" spans="8:17" s="120" customFormat="1" ht="24.95" customHeight="1" x14ac:dyDescent="0.25">
      <c r="H55" s="79"/>
      <c r="I55" s="79"/>
      <c r="J55" s="477"/>
      <c r="K55" s="477"/>
      <c r="L55" s="477"/>
      <c r="M55" s="477"/>
      <c r="N55" s="477"/>
      <c r="O55" s="477"/>
      <c r="P55" s="477"/>
      <c r="Q55" s="477"/>
    </row>
    <row r="56" spans="8:17" s="120" customFormat="1" ht="24.95" customHeight="1" x14ac:dyDescent="0.25">
      <c r="H56" s="79"/>
      <c r="I56" s="79"/>
      <c r="J56" s="460"/>
      <c r="K56" s="460"/>
      <c r="L56" s="123"/>
      <c r="M56" s="478"/>
      <c r="N56" s="478"/>
      <c r="O56" s="478"/>
      <c r="P56" s="478"/>
      <c r="Q56" s="124"/>
    </row>
    <row r="57" spans="8:17" s="113" customFormat="1" ht="27" customHeight="1" x14ac:dyDescent="0.25">
      <c r="H57" s="79"/>
      <c r="I57" s="79"/>
      <c r="J57" s="460"/>
      <c r="K57" s="460"/>
      <c r="L57" s="125"/>
      <c r="M57" s="461"/>
      <c r="N57" s="461"/>
      <c r="O57" s="461"/>
      <c r="P57" s="461"/>
      <c r="Q57" s="124"/>
    </row>
    <row r="58" spans="8:17" s="112" customFormat="1" ht="24.95" customHeight="1" x14ac:dyDescent="0.25">
      <c r="H58" s="79"/>
      <c r="I58" s="79"/>
      <c r="J58" s="460"/>
      <c r="K58" s="460"/>
      <c r="L58" s="125"/>
      <c r="M58" s="460"/>
      <c r="N58" s="460"/>
      <c r="O58" s="460"/>
      <c r="P58" s="460"/>
      <c r="Q58" s="124"/>
    </row>
    <row r="59" spans="8:17" s="120" customFormat="1" ht="24.95" customHeight="1" x14ac:dyDescent="0.25">
      <c r="J59" s="480"/>
      <c r="K59" s="480"/>
      <c r="L59" s="125"/>
      <c r="M59" s="481"/>
      <c r="N59" s="481"/>
      <c r="O59" s="481"/>
      <c r="P59" s="481"/>
      <c r="Q59" s="124"/>
    </row>
    <row r="60" spans="8:17" s="126" customFormat="1" ht="24.95" customHeight="1" x14ac:dyDescent="0.25">
      <c r="J60" s="460"/>
      <c r="K60" s="460"/>
      <c r="L60" s="125"/>
      <c r="M60" s="478"/>
      <c r="N60" s="478"/>
      <c r="O60" s="478"/>
      <c r="P60" s="460"/>
      <c r="Q60" s="124"/>
    </row>
    <row r="61" spans="8:17" s="126" customFormat="1" ht="24.95" customHeight="1" x14ac:dyDescent="0.25">
      <c r="J61" s="460"/>
      <c r="K61" s="460"/>
      <c r="L61" s="125"/>
      <c r="M61" s="461"/>
      <c r="N61" s="461"/>
      <c r="O61" s="461"/>
      <c r="P61" s="460"/>
      <c r="Q61" s="127"/>
    </row>
    <row r="62" spans="8:17" s="126" customFormat="1" ht="24.95" customHeight="1" x14ac:dyDescent="0.25">
      <c r="J62" s="479"/>
      <c r="K62" s="479"/>
      <c r="L62" s="125"/>
      <c r="M62" s="15"/>
      <c r="N62" s="15"/>
      <c r="O62" s="15"/>
      <c r="P62" s="128"/>
      <c r="Q62" s="15"/>
    </row>
    <row r="63" spans="8:17" s="126" customFormat="1" ht="24.95" customHeight="1" x14ac:dyDescent="0.25"/>
    <row r="64" spans="8:17" s="126" customFormat="1" ht="24.95" customHeight="1" x14ac:dyDescent="0.25"/>
    <row r="65" s="126" customFormat="1" ht="24.95" customHeight="1" x14ac:dyDescent="0.25"/>
    <row r="66" s="126" customFormat="1" ht="24.95" customHeight="1" x14ac:dyDescent="0.25"/>
    <row r="67" s="126" customFormat="1" ht="24.95" customHeight="1" x14ac:dyDescent="0.25"/>
    <row r="68" s="126" customFormat="1" ht="24.95" customHeight="1" x14ac:dyDescent="0.25"/>
    <row r="69" s="126" customFormat="1" ht="24.95" customHeight="1" x14ac:dyDescent="0.25"/>
    <row r="70" s="15" customFormat="1" ht="24.95" customHeight="1" x14ac:dyDescent="0.25"/>
    <row r="71" s="15" customFormat="1" ht="24.95" customHeight="1" x14ac:dyDescent="0.25"/>
    <row r="72" s="15" customFormat="1" ht="24.95" customHeight="1" x14ac:dyDescent="0.25"/>
    <row r="73" s="129" customFormat="1" ht="24.95" customHeight="1" x14ac:dyDescent="0.25"/>
    <row r="74" s="15" customFormat="1" ht="24.95" customHeight="1" x14ac:dyDescent="0.25"/>
    <row r="75" s="15" customFormat="1" ht="24.95" customHeight="1" x14ac:dyDescent="0.25"/>
    <row r="76" s="15" customFormat="1" ht="24.95" customHeight="1" x14ac:dyDescent="0.25"/>
    <row r="77" s="15" customFormat="1" ht="24.95" customHeight="1" x14ac:dyDescent="0.25"/>
    <row r="78" s="15" customFormat="1" ht="24.95" customHeight="1" x14ac:dyDescent="0.25"/>
    <row r="79" s="15" customFormat="1" ht="45" customHeight="1" x14ac:dyDescent="0.25"/>
    <row r="80" s="15" customFormat="1" ht="24.95" customHeight="1" x14ac:dyDescent="0.25"/>
    <row r="81" s="15" customFormat="1" ht="24.95" customHeight="1" x14ac:dyDescent="0.25"/>
    <row r="82" s="15" customFormat="1" ht="24.95" customHeight="1" x14ac:dyDescent="0.25"/>
    <row r="83" s="15" customFormat="1" ht="24.95" customHeight="1" x14ac:dyDescent="0.25"/>
    <row r="84" s="15" customFormat="1" ht="24.95" customHeight="1" x14ac:dyDescent="0.25"/>
    <row r="85" s="15" customFormat="1" ht="24.95" customHeight="1" x14ac:dyDescent="0.25"/>
    <row r="86" s="15" customFormat="1" ht="24.95" customHeight="1" x14ac:dyDescent="0.25"/>
    <row r="87" s="15" customFormat="1" ht="24.95" customHeight="1" x14ac:dyDescent="0.25"/>
    <row r="88" s="15" customFormat="1" ht="24.95" customHeight="1" x14ac:dyDescent="0.25"/>
    <row r="89" s="15" customFormat="1" ht="24.95" customHeight="1" x14ac:dyDescent="0.25"/>
    <row r="90" s="15" customFormat="1" ht="24.95" customHeight="1" x14ac:dyDescent="0.25"/>
    <row r="91" s="15" customFormat="1" ht="24.95" customHeight="1" x14ac:dyDescent="0.25"/>
    <row r="92" s="15" customFormat="1" ht="24.95" customHeight="1" x14ac:dyDescent="0.25"/>
    <row r="93" s="15" customFormat="1" ht="24.95" customHeight="1" x14ac:dyDescent="0.25"/>
    <row r="94" s="15" customFormat="1" ht="24.95" customHeight="1" x14ac:dyDescent="0.25"/>
    <row r="95" s="130" customFormat="1" ht="24.95" customHeight="1" x14ac:dyDescent="0.25"/>
    <row r="96" s="15" customFormat="1" ht="24.95" customHeight="1" x14ac:dyDescent="0.25"/>
    <row r="97" s="15" customFormat="1" ht="24.95" customHeight="1" x14ac:dyDescent="0.25"/>
    <row r="98" s="15" customFormat="1" ht="24.95" customHeight="1" x14ac:dyDescent="0.25"/>
    <row r="99" s="15" customFormat="1" ht="24.95" customHeight="1" x14ac:dyDescent="0.25"/>
    <row r="100" s="15" customFormat="1" ht="24.95" customHeight="1" x14ac:dyDescent="0.25"/>
    <row r="101" s="15" customFormat="1" ht="24.95" customHeight="1" x14ac:dyDescent="0.25"/>
    <row r="102" s="15" customFormat="1" ht="24.95" customHeight="1" x14ac:dyDescent="0.25"/>
    <row r="103" s="15" customFormat="1" ht="24.95" customHeight="1" x14ac:dyDescent="0.25"/>
    <row r="104" s="15" customFormat="1" ht="24.95" customHeight="1" x14ac:dyDescent="0.25"/>
    <row r="105" s="15" customFormat="1" ht="24.95" customHeight="1" x14ac:dyDescent="0.25"/>
    <row r="106" s="15" customFormat="1" ht="24.95" customHeight="1" x14ac:dyDescent="0.25"/>
    <row r="107" s="15" customFormat="1" ht="24.95" customHeight="1" x14ac:dyDescent="0.25"/>
    <row r="108" s="15" customFormat="1" ht="24.95" customHeight="1" x14ac:dyDescent="0.25"/>
    <row r="109" s="15" customFormat="1" ht="24.95" customHeight="1" x14ac:dyDescent="0.25"/>
    <row r="110" s="15" customFormat="1" ht="24.95" customHeight="1" x14ac:dyDescent="0.25"/>
    <row r="111" s="15" customFormat="1" ht="24.95" customHeight="1" x14ac:dyDescent="0.25"/>
    <row r="112" s="15" customFormat="1" ht="24.95" customHeight="1" x14ac:dyDescent="0.25"/>
    <row r="113" spans="13:17" x14ac:dyDescent="0.25">
      <c r="M113" s="15"/>
      <c r="N113" s="15"/>
      <c r="O113" s="15"/>
      <c r="P113" s="15"/>
      <c r="Q113" s="15"/>
    </row>
    <row r="114" spans="13:17" x14ac:dyDescent="0.25">
      <c r="Q114" s="132"/>
    </row>
    <row r="115" spans="13:17" x14ac:dyDescent="0.25">
      <c r="Q115" s="132"/>
    </row>
    <row r="116" spans="13:17" s="133" customFormat="1" ht="60" customHeight="1" x14ac:dyDescent="0.25"/>
    <row r="117" spans="13:17" s="79" customFormat="1" x14ac:dyDescent="0.25"/>
    <row r="118" spans="13:17" s="79" customFormat="1" ht="15.75" customHeight="1" x14ac:dyDescent="0.25"/>
    <row r="119" spans="13:17" s="79" customFormat="1" x14ac:dyDescent="0.25"/>
    <row r="120" spans="13:17" s="79" customFormat="1" x14ac:dyDescent="0.25"/>
    <row r="121" spans="13:17" s="79" customFormat="1" x14ac:dyDescent="0.25"/>
    <row r="122" spans="13:17" s="79" customFormat="1" x14ac:dyDescent="0.25"/>
    <row r="123" spans="13:17" ht="15" customHeight="1" x14ac:dyDescent="0.25">
      <c r="M123" s="15"/>
      <c r="N123" s="15"/>
      <c r="O123" s="15"/>
      <c r="P123" s="15"/>
      <c r="Q123" s="15"/>
    </row>
    <row r="124" spans="13:17" ht="15" customHeight="1" x14ac:dyDescent="0.25">
      <c r="M124" s="15"/>
      <c r="N124" s="15"/>
      <c r="O124" s="15"/>
      <c r="P124" s="15"/>
      <c r="Q124" s="15"/>
    </row>
    <row r="125" spans="13:17" ht="15" customHeight="1" x14ac:dyDescent="0.25">
      <c r="M125" s="15"/>
      <c r="N125" s="15"/>
      <c r="O125" s="15"/>
      <c r="P125" s="15"/>
      <c r="Q125" s="15"/>
    </row>
    <row r="126" spans="13:17" ht="15" customHeight="1" x14ac:dyDescent="0.25">
      <c r="M126" s="15"/>
      <c r="N126" s="15"/>
      <c r="O126" s="15"/>
      <c r="P126" s="15"/>
      <c r="Q126" s="15"/>
    </row>
    <row r="127" spans="13:17" ht="15" customHeight="1" x14ac:dyDescent="0.25">
      <c r="M127" s="15"/>
      <c r="N127" s="15"/>
      <c r="O127" s="15"/>
      <c r="P127" s="15"/>
      <c r="Q127" s="15"/>
    </row>
    <row r="128" spans="13:17" ht="15" customHeight="1" x14ac:dyDescent="0.25">
      <c r="M128" s="15"/>
      <c r="N128" s="15"/>
      <c r="O128" s="15"/>
      <c r="P128" s="15"/>
      <c r="Q128" s="15"/>
    </row>
    <row r="129" s="15" customFormat="1" ht="15" customHeight="1" x14ac:dyDescent="0.25"/>
    <row r="130" s="15" customFormat="1" ht="15" customHeight="1" x14ac:dyDescent="0.25"/>
    <row r="131" s="15" customFormat="1" ht="15" customHeight="1" x14ac:dyDescent="0.25"/>
    <row r="132" s="15" customFormat="1" ht="15" customHeight="1" x14ac:dyDescent="0.25"/>
    <row r="133" s="15" customFormat="1" ht="15" customHeight="1" x14ac:dyDescent="0.25"/>
    <row r="134" s="15" customFormat="1" ht="15" customHeight="1" x14ac:dyDescent="0.25"/>
    <row r="135" s="15" customFormat="1" ht="5.0999999999999996" customHeight="1" x14ac:dyDescent="0.25"/>
    <row r="136" s="15" customFormat="1" x14ac:dyDescent="0.25"/>
    <row r="137" s="15" customFormat="1" x14ac:dyDescent="0.25"/>
    <row r="138" s="15" customFormat="1" x14ac:dyDescent="0.25"/>
    <row r="139" s="15" customFormat="1" x14ac:dyDescent="0.25"/>
    <row r="140" s="15" customFormat="1" x14ac:dyDescent="0.25"/>
    <row r="141" s="15" customFormat="1" x14ac:dyDescent="0.25"/>
    <row r="142" s="15" customFormat="1" ht="5.0999999999999996" customHeight="1" x14ac:dyDescent="0.25"/>
    <row r="143" s="130" customFormat="1" x14ac:dyDescent="0.25"/>
    <row r="144" s="15" customFormat="1" ht="15" customHeight="1" x14ac:dyDescent="0.25"/>
    <row r="145" spans="13:17" ht="15" customHeight="1" x14ac:dyDescent="0.25">
      <c r="M145" s="15"/>
      <c r="N145" s="15"/>
      <c r="O145" s="15"/>
      <c r="P145" s="15"/>
      <c r="Q145" s="15"/>
    </row>
    <row r="146" spans="13:17" ht="15" customHeight="1" x14ac:dyDescent="0.25">
      <c r="M146" s="15"/>
      <c r="N146" s="15"/>
      <c r="O146" s="15"/>
      <c r="P146" s="15"/>
      <c r="Q146" s="15"/>
    </row>
    <row r="147" spans="13:17" ht="15" customHeight="1" x14ac:dyDescent="0.25">
      <c r="M147" s="15"/>
      <c r="N147" s="15"/>
      <c r="O147" s="15"/>
      <c r="P147" s="15"/>
      <c r="Q147" s="15"/>
    </row>
    <row r="148" spans="13:17" ht="15" customHeight="1" x14ac:dyDescent="0.25">
      <c r="M148" s="15"/>
      <c r="N148" s="15"/>
      <c r="O148" s="15"/>
      <c r="P148" s="15"/>
      <c r="Q148" s="15"/>
    </row>
    <row r="149" spans="13:17" ht="15" customHeight="1" x14ac:dyDescent="0.25">
      <c r="M149" s="15"/>
      <c r="N149" s="15"/>
      <c r="O149" s="15"/>
      <c r="P149" s="15"/>
      <c r="Q149" s="15"/>
    </row>
    <row r="150" spans="13:17" ht="15" customHeight="1" x14ac:dyDescent="0.25">
      <c r="M150" s="15"/>
      <c r="N150" s="15"/>
      <c r="O150" s="15"/>
      <c r="P150" s="15"/>
      <c r="Q150" s="15"/>
    </row>
    <row r="151" spans="13:17" ht="15" customHeight="1" x14ac:dyDescent="0.25">
      <c r="M151" s="15"/>
      <c r="N151" s="15"/>
      <c r="O151" s="15"/>
      <c r="P151" s="15"/>
      <c r="Q151" s="15"/>
    </row>
    <row r="152" spans="13:17" ht="15" customHeight="1" x14ac:dyDescent="0.25">
      <c r="M152" s="15"/>
      <c r="N152" s="15"/>
      <c r="O152" s="15"/>
      <c r="P152" s="15"/>
      <c r="Q152" s="15"/>
    </row>
    <row r="153" spans="13:17" ht="15" customHeight="1" x14ac:dyDescent="0.25">
      <c r="M153" s="15"/>
      <c r="N153" s="15"/>
      <c r="O153" s="15"/>
      <c r="P153" s="15"/>
      <c r="Q153" s="15"/>
    </row>
    <row r="154" spans="13:17" ht="15" customHeight="1" x14ac:dyDescent="0.25">
      <c r="M154" s="15"/>
      <c r="N154" s="15"/>
      <c r="O154" s="15"/>
      <c r="P154" s="15"/>
      <c r="Q154" s="15"/>
    </row>
    <row r="155" spans="13:17" ht="15" customHeight="1" x14ac:dyDescent="0.25">
      <c r="M155" s="15"/>
      <c r="N155" s="15"/>
      <c r="O155" s="15"/>
      <c r="P155" s="15"/>
      <c r="Q155" s="15"/>
    </row>
    <row r="156" spans="13:17" ht="15" customHeight="1" x14ac:dyDescent="0.25">
      <c r="M156" s="15"/>
      <c r="N156" s="15"/>
      <c r="O156" s="15"/>
      <c r="P156" s="15"/>
      <c r="Q156" s="15"/>
    </row>
    <row r="157" spans="13:17" ht="15" customHeight="1" x14ac:dyDescent="0.25">
      <c r="M157" s="15"/>
      <c r="N157" s="15"/>
      <c r="O157" s="15"/>
      <c r="P157" s="15"/>
      <c r="Q157" s="15"/>
    </row>
    <row r="158" spans="13:17" ht="15" customHeight="1" x14ac:dyDescent="0.25">
      <c r="M158" s="15"/>
      <c r="N158" s="15"/>
      <c r="O158" s="15"/>
      <c r="P158" s="15"/>
      <c r="Q158" s="15"/>
    </row>
    <row r="159" spans="13:17" ht="5.0999999999999996" customHeight="1" x14ac:dyDescent="0.25">
      <c r="M159" s="15"/>
      <c r="N159" s="15"/>
      <c r="O159" s="15"/>
      <c r="P159" s="15"/>
      <c r="Q159" s="15"/>
    </row>
    <row r="160" spans="13:17" x14ac:dyDescent="0.25">
      <c r="Q160" s="132"/>
    </row>
    <row r="161" spans="13:17" x14ac:dyDescent="0.25">
      <c r="Q161" s="132"/>
    </row>
    <row r="162" spans="13:17" x14ac:dyDescent="0.25">
      <c r="Q162" s="132"/>
    </row>
    <row r="163" spans="13:17" x14ac:dyDescent="0.25">
      <c r="Q163" s="132"/>
    </row>
    <row r="164" spans="13:17" x14ac:dyDescent="0.25">
      <c r="M164" s="15"/>
      <c r="N164" s="15"/>
      <c r="O164" s="15"/>
      <c r="P164" s="15"/>
      <c r="Q164" s="15"/>
    </row>
    <row r="165" spans="13:17" x14ac:dyDescent="0.25">
      <c r="M165" s="15"/>
      <c r="N165" s="15"/>
      <c r="O165" s="15"/>
      <c r="P165" s="15"/>
      <c r="Q165" s="15"/>
    </row>
    <row r="166" spans="13:17" ht="5.0999999999999996" customHeight="1" x14ac:dyDescent="0.25">
      <c r="M166" s="15"/>
      <c r="N166" s="15"/>
      <c r="O166" s="15"/>
      <c r="P166" s="15"/>
      <c r="Q166" s="15"/>
    </row>
    <row r="167" spans="13:17" s="130" customFormat="1" x14ac:dyDescent="0.25"/>
    <row r="168" spans="13:17" ht="15" customHeight="1" x14ac:dyDescent="0.25">
      <c r="M168" s="15"/>
      <c r="N168" s="15"/>
      <c r="O168" s="15"/>
      <c r="P168" s="15"/>
      <c r="Q168" s="15"/>
    </row>
    <row r="169" spans="13:17" ht="15" customHeight="1" x14ac:dyDescent="0.25">
      <c r="M169" s="15"/>
      <c r="N169" s="15"/>
      <c r="O169" s="15"/>
      <c r="P169" s="15"/>
      <c r="Q169" s="15"/>
    </row>
    <row r="170" spans="13:17" ht="15" customHeight="1" x14ac:dyDescent="0.25">
      <c r="M170" s="15"/>
      <c r="N170" s="15"/>
      <c r="O170" s="15"/>
      <c r="P170" s="15"/>
      <c r="Q170" s="15"/>
    </row>
    <row r="171" spans="13:17" ht="15" customHeight="1" x14ac:dyDescent="0.25">
      <c r="M171" s="15"/>
      <c r="N171" s="15"/>
      <c r="O171" s="15"/>
      <c r="P171" s="15"/>
      <c r="Q171" s="15"/>
    </row>
    <row r="172" spans="13:17" ht="15" customHeight="1" x14ac:dyDescent="0.25">
      <c r="M172" s="15"/>
      <c r="N172" s="15"/>
      <c r="O172" s="15"/>
      <c r="P172" s="15"/>
      <c r="Q172" s="15"/>
    </row>
    <row r="173" spans="13:17" ht="15" customHeight="1" x14ac:dyDescent="0.25">
      <c r="M173" s="15"/>
      <c r="N173" s="15"/>
      <c r="O173" s="15"/>
      <c r="P173" s="15"/>
      <c r="Q173" s="15"/>
    </row>
    <row r="174" spans="13:17" ht="15" customHeight="1" x14ac:dyDescent="0.25">
      <c r="M174" s="15"/>
      <c r="N174" s="15"/>
      <c r="O174" s="15"/>
      <c r="P174" s="15"/>
      <c r="Q174" s="15"/>
    </row>
    <row r="175" spans="13:17" ht="15" customHeight="1" x14ac:dyDescent="0.25">
      <c r="M175" s="15"/>
      <c r="N175" s="15"/>
      <c r="O175" s="15"/>
      <c r="P175" s="15"/>
      <c r="Q175" s="15"/>
    </row>
    <row r="176" spans="13:17" ht="15" customHeight="1" x14ac:dyDescent="0.25">
      <c r="M176" s="15"/>
      <c r="N176" s="15"/>
      <c r="O176" s="15"/>
      <c r="P176" s="15"/>
      <c r="Q176" s="15"/>
    </row>
    <row r="177" spans="13:17" ht="15" customHeight="1" x14ac:dyDescent="0.25">
      <c r="M177" s="15"/>
      <c r="N177" s="15"/>
      <c r="O177" s="15"/>
      <c r="P177" s="15"/>
      <c r="Q177" s="15"/>
    </row>
    <row r="178" spans="13:17" ht="15" customHeight="1" x14ac:dyDescent="0.25">
      <c r="M178" s="15"/>
      <c r="N178" s="15"/>
      <c r="O178" s="15"/>
      <c r="P178" s="15"/>
      <c r="Q178" s="15"/>
    </row>
    <row r="179" spans="13:17" ht="15" customHeight="1" x14ac:dyDescent="0.25">
      <c r="M179" s="15"/>
      <c r="N179" s="15"/>
      <c r="O179" s="15"/>
      <c r="P179" s="15"/>
      <c r="Q179" s="15"/>
    </row>
    <row r="180" spans="13:17" ht="15" customHeight="1" x14ac:dyDescent="0.25">
      <c r="M180" s="15"/>
      <c r="N180" s="15"/>
      <c r="O180" s="15"/>
      <c r="P180" s="15"/>
      <c r="Q180" s="15"/>
    </row>
    <row r="181" spans="13:17" ht="15" customHeight="1" x14ac:dyDescent="0.25">
      <c r="M181" s="15"/>
      <c r="N181" s="15"/>
      <c r="O181" s="15"/>
      <c r="P181" s="15"/>
      <c r="Q181" s="15"/>
    </row>
    <row r="182" spans="13:17" ht="15" customHeight="1" x14ac:dyDescent="0.25">
      <c r="M182" s="15"/>
      <c r="N182" s="15"/>
      <c r="O182" s="15"/>
      <c r="P182" s="15"/>
      <c r="Q182" s="15"/>
    </row>
    <row r="183" spans="13:17" ht="5.0999999999999996" customHeight="1" x14ac:dyDescent="0.25">
      <c r="M183" s="15"/>
      <c r="N183" s="15"/>
      <c r="O183" s="15"/>
      <c r="P183" s="15"/>
      <c r="Q183" s="15"/>
    </row>
    <row r="184" spans="13:17" x14ac:dyDescent="0.25">
      <c r="Q184" s="132"/>
    </row>
    <row r="185" spans="13:17" x14ac:dyDescent="0.25">
      <c r="Q185" s="132"/>
    </row>
    <row r="186" spans="13:17" x14ac:dyDescent="0.25">
      <c r="Q186" s="132"/>
    </row>
    <row r="187" spans="13:17" x14ac:dyDescent="0.25">
      <c r="Q187" s="132"/>
    </row>
    <row r="188" spans="13:17" x14ac:dyDescent="0.25">
      <c r="Q188" s="132"/>
    </row>
    <row r="189" spans="13:17" x14ac:dyDescent="0.25">
      <c r="M189" s="15"/>
      <c r="N189" s="15"/>
      <c r="O189" s="15"/>
      <c r="P189" s="15"/>
      <c r="Q189" s="15"/>
    </row>
    <row r="190" spans="13:17" x14ac:dyDescent="0.25">
      <c r="M190" s="15"/>
      <c r="N190" s="15"/>
      <c r="O190" s="15"/>
      <c r="P190" s="15"/>
      <c r="Q190" s="15"/>
    </row>
    <row r="191" spans="13:17" ht="5.0999999999999996" customHeight="1" x14ac:dyDescent="0.25">
      <c r="M191" s="15"/>
      <c r="N191" s="15"/>
      <c r="O191" s="15"/>
      <c r="P191" s="15"/>
      <c r="Q191" s="15"/>
    </row>
    <row r="192" spans="13:17" s="130" customFormat="1" x14ac:dyDescent="0.25"/>
    <row r="193" s="15" customFormat="1" ht="15" customHeight="1" x14ac:dyDescent="0.25"/>
    <row r="194" s="15" customFormat="1" ht="15" customHeight="1" x14ac:dyDescent="0.25"/>
    <row r="195" s="15" customFormat="1" ht="15" customHeight="1" x14ac:dyDescent="0.25"/>
    <row r="196" s="15" customFormat="1" ht="15" customHeight="1" x14ac:dyDescent="0.25"/>
    <row r="197" s="15" customFormat="1" ht="15" customHeight="1" x14ac:dyDescent="0.25"/>
    <row r="198" s="15" customFormat="1" ht="15" customHeight="1" x14ac:dyDescent="0.25"/>
    <row r="199" s="15" customFormat="1" ht="15" customHeight="1" x14ac:dyDescent="0.25"/>
    <row r="200" s="15" customFormat="1" ht="15" customHeight="1" x14ac:dyDescent="0.25"/>
    <row r="201" s="15" customFormat="1" ht="15" customHeight="1" x14ac:dyDescent="0.25"/>
    <row r="202" s="15" customFormat="1" ht="15" customHeight="1" x14ac:dyDescent="0.25"/>
    <row r="203" s="15" customFormat="1" ht="15" customHeight="1" x14ac:dyDescent="0.25"/>
    <row r="204" s="15" customFormat="1" ht="15" customHeight="1" x14ac:dyDescent="0.25"/>
    <row r="205" s="15" customFormat="1" ht="15" customHeight="1" x14ac:dyDescent="0.25"/>
    <row r="206" s="15" customFormat="1" ht="15" customHeight="1" x14ac:dyDescent="0.25"/>
    <row r="207" s="15" customFormat="1" ht="15" customHeight="1" x14ac:dyDescent="0.25"/>
    <row r="208" s="15" customFormat="1" ht="5.0999999999999996" customHeight="1" x14ac:dyDescent="0.25"/>
    <row r="209" spans="13:17" x14ac:dyDescent="0.25">
      <c r="Q209" s="132"/>
    </row>
    <row r="210" spans="13:17" x14ac:dyDescent="0.25">
      <c r="Q210" s="132"/>
    </row>
    <row r="211" spans="13:17" x14ac:dyDescent="0.25">
      <c r="Q211" s="132"/>
    </row>
    <row r="212" spans="13:17" x14ac:dyDescent="0.25">
      <c r="Q212" s="132"/>
    </row>
    <row r="213" spans="13:17" x14ac:dyDescent="0.25">
      <c r="M213" s="15"/>
      <c r="N213" s="15"/>
      <c r="O213" s="15"/>
      <c r="P213" s="15"/>
      <c r="Q213" s="15"/>
    </row>
    <row r="214" spans="13:17" x14ac:dyDescent="0.25">
      <c r="M214" s="15"/>
      <c r="N214" s="15"/>
      <c r="O214" s="15"/>
      <c r="P214" s="15"/>
      <c r="Q214" s="15"/>
    </row>
    <row r="215" spans="13:17" ht="5.0999999999999996" customHeight="1" x14ac:dyDescent="0.25">
      <c r="M215" s="15"/>
      <c r="N215" s="15"/>
      <c r="O215" s="15"/>
      <c r="P215" s="15"/>
      <c r="Q215" s="15"/>
    </row>
    <row r="216" spans="13:17" s="130" customFormat="1" x14ac:dyDescent="0.25"/>
    <row r="217" spans="13:17" ht="15" customHeight="1" x14ac:dyDescent="0.25">
      <c r="M217" s="15"/>
      <c r="N217" s="15"/>
      <c r="O217" s="15"/>
      <c r="P217" s="15"/>
      <c r="Q217" s="15"/>
    </row>
    <row r="218" spans="13:17" ht="15" customHeight="1" x14ac:dyDescent="0.25">
      <c r="M218" s="15"/>
      <c r="N218" s="15"/>
      <c r="O218" s="15"/>
      <c r="P218" s="15"/>
      <c r="Q218" s="15"/>
    </row>
    <row r="219" spans="13:17" ht="15" customHeight="1" x14ac:dyDescent="0.25">
      <c r="M219" s="15"/>
      <c r="N219" s="15"/>
      <c r="O219" s="15"/>
      <c r="P219" s="15"/>
      <c r="Q219" s="15"/>
    </row>
    <row r="220" spans="13:17" ht="15" customHeight="1" x14ac:dyDescent="0.25">
      <c r="M220" s="15"/>
      <c r="N220" s="15"/>
      <c r="O220" s="15"/>
      <c r="P220" s="15"/>
      <c r="Q220" s="15"/>
    </row>
    <row r="221" spans="13:17" ht="15" customHeight="1" x14ac:dyDescent="0.25">
      <c r="M221" s="15"/>
      <c r="N221" s="15"/>
      <c r="O221" s="15"/>
      <c r="P221" s="15"/>
      <c r="Q221" s="15"/>
    </row>
    <row r="222" spans="13:17" ht="15" customHeight="1" x14ac:dyDescent="0.25">
      <c r="M222" s="15"/>
      <c r="N222" s="15"/>
      <c r="O222" s="15"/>
      <c r="P222" s="15"/>
      <c r="Q222" s="15"/>
    </row>
    <row r="223" spans="13:17" ht="15" customHeight="1" x14ac:dyDescent="0.25">
      <c r="M223" s="15"/>
      <c r="N223" s="15"/>
      <c r="O223" s="15"/>
      <c r="P223" s="15"/>
      <c r="Q223" s="15"/>
    </row>
    <row r="224" spans="13:17" ht="15" customHeight="1" x14ac:dyDescent="0.25">
      <c r="M224" s="15"/>
      <c r="N224" s="15"/>
      <c r="O224" s="15"/>
      <c r="P224" s="15"/>
      <c r="Q224" s="15"/>
    </row>
    <row r="225" spans="13:17" ht="15" customHeight="1" x14ac:dyDescent="0.25">
      <c r="M225" s="15"/>
      <c r="N225" s="15"/>
      <c r="O225" s="15"/>
      <c r="P225" s="15"/>
      <c r="Q225" s="15"/>
    </row>
    <row r="226" spans="13:17" ht="15" customHeight="1" x14ac:dyDescent="0.25">
      <c r="M226" s="15"/>
      <c r="N226" s="15"/>
      <c r="O226" s="15"/>
      <c r="P226" s="15"/>
      <c r="Q226" s="15"/>
    </row>
    <row r="227" spans="13:17" ht="15" customHeight="1" x14ac:dyDescent="0.25">
      <c r="M227" s="15"/>
      <c r="N227" s="15"/>
      <c r="O227" s="15"/>
      <c r="P227" s="15"/>
      <c r="Q227" s="15"/>
    </row>
    <row r="228" spans="13:17" ht="15" customHeight="1" x14ac:dyDescent="0.25">
      <c r="M228" s="15"/>
      <c r="N228" s="15"/>
      <c r="O228" s="15"/>
      <c r="P228" s="15"/>
      <c r="Q228" s="15"/>
    </row>
    <row r="229" spans="13:17" ht="15" customHeight="1" x14ac:dyDescent="0.25">
      <c r="M229" s="15"/>
      <c r="N229" s="15"/>
      <c r="O229" s="15"/>
      <c r="P229" s="15"/>
      <c r="Q229" s="15"/>
    </row>
    <row r="230" spans="13:17" ht="15" customHeight="1" x14ac:dyDescent="0.25">
      <c r="M230" s="15"/>
      <c r="N230" s="15"/>
      <c r="O230" s="15"/>
      <c r="P230" s="15"/>
      <c r="Q230" s="15"/>
    </row>
    <row r="231" spans="13:17" ht="15" customHeight="1" x14ac:dyDescent="0.25">
      <c r="M231" s="15"/>
      <c r="N231" s="15"/>
      <c r="O231" s="15"/>
      <c r="P231" s="15"/>
      <c r="Q231" s="15"/>
    </row>
    <row r="232" spans="13:17" ht="5.0999999999999996" customHeight="1" x14ac:dyDescent="0.25">
      <c r="M232" s="15"/>
      <c r="N232" s="15"/>
      <c r="O232" s="15"/>
      <c r="P232" s="15"/>
      <c r="Q232" s="15"/>
    </row>
    <row r="233" spans="13:17" x14ac:dyDescent="0.25">
      <c r="Q233" s="132"/>
    </row>
    <row r="234" spans="13:17" x14ac:dyDescent="0.25">
      <c r="Q234" s="132"/>
    </row>
    <row r="235" spans="13:17" x14ac:dyDescent="0.25">
      <c r="Q235" s="132"/>
    </row>
    <row r="236" spans="13:17" x14ac:dyDescent="0.25">
      <c r="Q236" s="132"/>
    </row>
  </sheetData>
  <mergeCells count="22">
    <mergeCell ref="J61:K61"/>
    <mergeCell ref="M61:P61"/>
    <mergeCell ref="J62:K62"/>
    <mergeCell ref="J58:K58"/>
    <mergeCell ref="M58:P58"/>
    <mergeCell ref="J59:K59"/>
    <mergeCell ref="M59:P59"/>
    <mergeCell ref="J60:K60"/>
    <mergeCell ref="M60:P60"/>
    <mergeCell ref="J57:K57"/>
    <mergeCell ref="M57:P57"/>
    <mergeCell ref="J2:Q2"/>
    <mergeCell ref="A3:G3"/>
    <mergeCell ref="J3:Q3"/>
    <mergeCell ref="M4:N4"/>
    <mergeCell ref="J40:L40"/>
    <mergeCell ref="J41:P41"/>
    <mergeCell ref="J52:Q52"/>
    <mergeCell ref="J53:Q53"/>
    <mergeCell ref="J55:Q55"/>
    <mergeCell ref="J56:K56"/>
    <mergeCell ref="M56:P56"/>
  </mergeCells>
  <dataValidations count="1">
    <dataValidation type="date" operator="greaterThan" allowBlank="1" showInputMessage="1" showErrorMessage="1" sqref="J5:J13" xr:uid="{0FAA4503-3C4B-4413-83B9-F304B3F7A2A5}">
      <formula1>1</formula1>
    </dataValidation>
  </dataValidations>
  <pageMargins left="0.70866141732283472" right="0.70866141732283472" top="0.74803149606299213" bottom="0.74803149606299213" header="0.31496062992125984" footer="0.31496062992125984"/>
  <pageSetup scale="65" orientation="landscape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9B411-60D2-444E-B082-536E0597BC95}">
  <dimension ref="A1:W144"/>
  <sheetViews>
    <sheetView zoomScale="80" zoomScaleNormal="80" workbookViewId="0">
      <selection activeCell="H30" sqref="H30:I30"/>
    </sheetView>
  </sheetViews>
  <sheetFormatPr baseColWidth="10" defaultRowHeight="15" x14ac:dyDescent="0.25"/>
  <cols>
    <col min="3" max="3" width="11.7109375" customWidth="1"/>
    <col min="4" max="4" width="15.28515625" customWidth="1"/>
    <col min="6" max="6" width="15.7109375" customWidth="1"/>
    <col min="7" max="7" width="14.140625" customWidth="1"/>
    <col min="8" max="8" width="12.140625" bestFit="1" customWidth="1"/>
    <col min="9" max="9" width="14" bestFit="1" customWidth="1"/>
    <col min="10" max="10" width="13.140625" bestFit="1" customWidth="1"/>
  </cols>
  <sheetData>
    <row r="1" spans="1:23" ht="27" customHeight="1" thickBot="1" x14ac:dyDescent="0.55000000000000004">
      <c r="B1" s="1" t="s">
        <v>0</v>
      </c>
    </row>
    <row r="2" spans="1:23" x14ac:dyDescent="0.25">
      <c r="B2" s="359" t="s">
        <v>1</v>
      </c>
      <c r="C2" s="360"/>
      <c r="D2" s="360"/>
      <c r="E2" s="360"/>
      <c r="F2" s="331" t="s">
        <v>7</v>
      </c>
      <c r="G2" s="233"/>
      <c r="H2" s="233"/>
      <c r="I2" s="233"/>
      <c r="J2" s="332">
        <f>H14</f>
        <v>2186.16</v>
      </c>
    </row>
    <row r="3" spans="1:23" x14ac:dyDescent="0.25">
      <c r="B3" s="361" t="s">
        <v>2</v>
      </c>
      <c r="C3" s="362"/>
      <c r="D3" s="363"/>
      <c r="E3" s="362"/>
      <c r="F3" s="2" t="s">
        <v>9</v>
      </c>
      <c r="G3" s="234"/>
      <c r="H3" s="236"/>
      <c r="I3" s="234"/>
      <c r="J3" s="333">
        <f>H15</f>
        <v>117.31</v>
      </c>
    </row>
    <row r="4" spans="1:23" x14ac:dyDescent="0.25">
      <c r="B4" s="361" t="s">
        <v>3</v>
      </c>
      <c r="C4" s="362"/>
      <c r="D4" s="363"/>
      <c r="E4" s="362"/>
      <c r="F4" s="2" t="s">
        <v>355</v>
      </c>
      <c r="G4" s="234"/>
      <c r="H4" s="234"/>
      <c r="I4" s="234"/>
      <c r="J4" s="334">
        <f>H129</f>
        <v>315.04000000000002</v>
      </c>
      <c r="M4" s="58" t="s">
        <v>378</v>
      </c>
    </row>
    <row r="5" spans="1:23" ht="15.75" thickBot="1" x14ac:dyDescent="0.3">
      <c r="B5" s="364" t="s">
        <v>4</v>
      </c>
      <c r="C5" s="365"/>
      <c r="D5" s="366"/>
      <c r="E5" s="365"/>
      <c r="F5" s="4"/>
      <c r="G5" s="235"/>
      <c r="H5" s="235"/>
      <c r="I5" s="235"/>
      <c r="J5" s="237"/>
      <c r="M5" s="58" t="s">
        <v>374</v>
      </c>
    </row>
    <row r="6" spans="1:23" x14ac:dyDescent="0.25">
      <c r="B6" s="58"/>
      <c r="C6" s="264"/>
      <c r="D6" s="58"/>
      <c r="E6" s="264"/>
      <c r="F6" s="58"/>
      <c r="G6" s="264"/>
      <c r="H6" s="264"/>
      <c r="I6" s="264"/>
      <c r="J6" s="264"/>
      <c r="M6" s="58" t="s">
        <v>373</v>
      </c>
    </row>
    <row r="7" spans="1:23" ht="14.25" customHeight="1" x14ac:dyDescent="0.25">
      <c r="B7" t="s">
        <v>170</v>
      </c>
      <c r="D7" s="58"/>
      <c r="M7" s="58" t="s">
        <v>372</v>
      </c>
    </row>
    <row r="8" spans="1:23" ht="15.75" customHeight="1" x14ac:dyDescent="0.25">
      <c r="B8" t="s">
        <v>179</v>
      </c>
      <c r="D8" s="58"/>
      <c r="W8" s="58" t="s">
        <v>230</v>
      </c>
    </row>
    <row r="9" spans="1:23" x14ac:dyDescent="0.25">
      <c r="B9" t="s">
        <v>359</v>
      </c>
      <c r="D9" s="58"/>
      <c r="N9" s="58" t="s">
        <v>229</v>
      </c>
    </row>
    <row r="10" spans="1:23" x14ac:dyDescent="0.25">
      <c r="B10" t="s">
        <v>181</v>
      </c>
      <c r="D10" s="58"/>
    </row>
    <row r="11" spans="1:23" ht="18.75" x14ac:dyDescent="0.25">
      <c r="A11" s="5"/>
      <c r="B11" t="s">
        <v>180</v>
      </c>
      <c r="D11" s="58"/>
    </row>
    <row r="12" spans="1:23" ht="19.5" thickBot="1" x14ac:dyDescent="0.3">
      <c r="A12" s="5"/>
      <c r="B12" s="58"/>
      <c r="D12" s="58"/>
    </row>
    <row r="13" spans="1:23" ht="18.75" x14ac:dyDescent="0.25">
      <c r="A13" s="261" t="s">
        <v>5</v>
      </c>
      <c r="B13" s="8" t="s">
        <v>183</v>
      </c>
      <c r="C13" s="10"/>
      <c r="D13" s="10"/>
      <c r="E13" s="10"/>
      <c r="F13" s="10"/>
      <c r="G13" s="299"/>
      <c r="H13" s="299"/>
      <c r="I13" s="299"/>
      <c r="J13" s="301"/>
    </row>
    <row r="14" spans="1:23" ht="18.75" x14ac:dyDescent="0.25">
      <c r="B14" s="26"/>
      <c r="C14" s="62" t="s">
        <v>6</v>
      </c>
      <c r="D14" s="205" t="s">
        <v>7</v>
      </c>
      <c r="E14" s="205"/>
      <c r="F14" s="205"/>
      <c r="G14" s="300"/>
      <c r="H14" s="419">
        <v>2186.16</v>
      </c>
      <c r="I14" s="419"/>
      <c r="J14" s="302"/>
      <c r="L14" s="25"/>
    </row>
    <row r="15" spans="1:23" x14ac:dyDescent="0.25">
      <c r="A15" s="12"/>
      <c r="B15" s="13"/>
      <c r="C15" s="62" t="s">
        <v>8</v>
      </c>
      <c r="D15" s="205" t="s">
        <v>9</v>
      </c>
      <c r="E15" s="204"/>
      <c r="F15" s="204"/>
      <c r="G15" s="206"/>
      <c r="H15" s="420">
        <v>117.31</v>
      </c>
      <c r="I15" s="420"/>
      <c r="J15" s="207"/>
      <c r="L15" t="s">
        <v>26</v>
      </c>
    </row>
    <row r="16" spans="1:23" ht="15.75" thickBot="1" x14ac:dyDescent="0.3">
      <c r="A16" s="12"/>
      <c r="B16" s="13"/>
      <c r="C16" s="7" t="s">
        <v>6</v>
      </c>
      <c r="D16" s="116" t="s">
        <v>10</v>
      </c>
      <c r="E16" s="268"/>
      <c r="F16" s="268"/>
      <c r="G16" s="421">
        <f>H14/H15</f>
        <v>18.635751427840763</v>
      </c>
      <c r="H16" s="422"/>
      <c r="I16" s="422"/>
      <c r="J16" s="423"/>
      <c r="M16" t="s">
        <v>92</v>
      </c>
    </row>
    <row r="17" spans="1:12" x14ac:dyDescent="0.25">
      <c r="A17" s="12"/>
      <c r="B17" s="13"/>
      <c r="C17" s="62"/>
      <c r="D17" s="116" t="s">
        <v>186</v>
      </c>
      <c r="E17" s="16"/>
      <c r="F17" s="16"/>
      <c r="G17" s="29"/>
      <c r="H17" s="266"/>
      <c r="I17" s="266"/>
      <c r="J17" s="267"/>
    </row>
    <row r="18" spans="1:12" x14ac:dyDescent="0.25">
      <c r="B18" s="270"/>
      <c r="C18" s="58"/>
      <c r="D18" s="269" t="s">
        <v>187</v>
      </c>
      <c r="E18" s="58"/>
      <c r="F18" s="58"/>
      <c r="G18" s="58"/>
      <c r="H18" s="58"/>
      <c r="I18" s="58"/>
      <c r="J18" s="271"/>
    </row>
    <row r="19" spans="1:12" ht="18.75" x14ac:dyDescent="0.25">
      <c r="A19" s="5"/>
      <c r="B19" s="288"/>
      <c r="C19" s="269"/>
      <c r="D19" s="269"/>
      <c r="E19" s="269"/>
      <c r="F19" s="269"/>
      <c r="G19" s="269"/>
      <c r="H19" s="269"/>
      <c r="I19" s="269"/>
      <c r="J19" s="286"/>
    </row>
    <row r="20" spans="1:12" ht="15.75" thickBot="1" x14ac:dyDescent="0.3">
      <c r="B20" s="289"/>
      <c r="C20" s="285"/>
      <c r="D20" s="285"/>
      <c r="E20" s="285"/>
      <c r="F20" s="285"/>
      <c r="G20" s="285"/>
      <c r="H20" s="285"/>
      <c r="I20" s="285"/>
      <c r="J20" s="287"/>
      <c r="K20" t="s">
        <v>26</v>
      </c>
    </row>
    <row r="21" spans="1:12" ht="15.75" thickBot="1" x14ac:dyDescent="0.3">
      <c r="A21" s="12"/>
      <c r="B21" s="12"/>
      <c r="C21" s="14"/>
      <c r="D21" s="15"/>
      <c r="E21" s="16"/>
      <c r="F21" s="16"/>
      <c r="G21" s="20"/>
      <c r="H21" s="20"/>
      <c r="I21" s="20"/>
      <c r="J21" s="20"/>
    </row>
    <row r="22" spans="1:12" ht="18.75" x14ac:dyDescent="0.25">
      <c r="A22" s="261" t="s">
        <v>11</v>
      </c>
      <c r="B22" s="8" t="s">
        <v>12</v>
      </c>
      <c r="C22" s="9"/>
      <c r="D22" s="21"/>
      <c r="E22" s="22"/>
      <c r="F22" s="22"/>
      <c r="G22" s="186"/>
      <c r="H22" s="23"/>
      <c r="I22" s="23"/>
      <c r="J22" s="24"/>
    </row>
    <row r="23" spans="1:12" ht="18.75" x14ac:dyDescent="0.25">
      <c r="A23" s="12"/>
      <c r="B23" s="26"/>
      <c r="C23" s="62" t="s">
        <v>6</v>
      </c>
      <c r="D23" s="15" t="s">
        <v>13</v>
      </c>
      <c r="E23" s="16"/>
      <c r="F23" s="16"/>
      <c r="G23" s="184"/>
      <c r="H23" s="398">
        <f>+H14</f>
        <v>2186.16</v>
      </c>
      <c r="I23" s="398"/>
      <c r="J23" s="27"/>
    </row>
    <row r="24" spans="1:12" x14ac:dyDescent="0.25">
      <c r="A24" s="12"/>
      <c r="B24" s="13"/>
      <c r="C24" s="62" t="s">
        <v>14</v>
      </c>
      <c r="D24" s="14" t="s">
        <v>15</v>
      </c>
      <c r="E24" s="16"/>
      <c r="F24" s="16"/>
      <c r="G24" s="184"/>
      <c r="H24" s="406">
        <v>365</v>
      </c>
      <c r="I24" s="406"/>
      <c r="J24" s="27"/>
    </row>
    <row r="25" spans="1:12" x14ac:dyDescent="0.25">
      <c r="B25" s="13"/>
      <c r="C25" s="62" t="s">
        <v>6</v>
      </c>
      <c r="D25" s="14" t="s">
        <v>16</v>
      </c>
      <c r="E25" s="16"/>
      <c r="F25" s="16"/>
      <c r="G25" s="424">
        <f>+H24*H23</f>
        <v>797948.39999999991</v>
      </c>
      <c r="H25" s="398"/>
      <c r="I25" s="398"/>
      <c r="J25" s="27"/>
      <c r="L25" t="s">
        <v>26</v>
      </c>
    </row>
    <row r="26" spans="1:12" x14ac:dyDescent="0.25">
      <c r="A26" s="6"/>
      <c r="B26" s="13"/>
      <c r="C26" s="62" t="s">
        <v>14</v>
      </c>
      <c r="D26" s="203" t="s">
        <v>17</v>
      </c>
      <c r="E26" s="204"/>
      <c r="F26" s="204"/>
      <c r="G26" s="425">
        <v>0.13</v>
      </c>
      <c r="H26" s="426"/>
      <c r="I26" s="426"/>
      <c r="J26" s="427"/>
    </row>
    <row r="27" spans="1:12" ht="15.75" thickBot="1" x14ac:dyDescent="0.3">
      <c r="B27" s="17"/>
      <c r="C27" s="223" t="s">
        <v>6</v>
      </c>
      <c r="D27" s="18" t="s">
        <v>18</v>
      </c>
      <c r="E27" s="19"/>
      <c r="F27" s="19"/>
      <c r="G27" s="428">
        <f>+G26*G25</f>
        <v>103733.29199999999</v>
      </c>
      <c r="H27" s="429"/>
      <c r="I27" s="429"/>
      <c r="J27" s="430"/>
    </row>
    <row r="28" spans="1:12" ht="15.75" thickBot="1" x14ac:dyDescent="0.3">
      <c r="A28" s="14"/>
      <c r="B28" s="12"/>
      <c r="C28" s="14"/>
      <c r="D28" s="15"/>
      <c r="E28" s="16"/>
      <c r="F28" s="16"/>
      <c r="G28" s="29"/>
      <c r="H28" s="16"/>
      <c r="I28" s="30"/>
      <c r="J28" s="31"/>
    </row>
    <row r="29" spans="1:12" ht="18.75" x14ac:dyDescent="0.25">
      <c r="A29" s="261" t="s">
        <v>19</v>
      </c>
      <c r="B29" s="8" t="s">
        <v>20</v>
      </c>
      <c r="C29" s="10"/>
      <c r="D29" s="10"/>
      <c r="E29" s="10"/>
      <c r="F29" s="9"/>
      <c r="G29" s="32"/>
      <c r="H29" s="33"/>
      <c r="I29" s="33"/>
      <c r="J29" s="34"/>
    </row>
    <row r="30" spans="1:12" ht="18.75" x14ac:dyDescent="0.25">
      <c r="A30" s="14"/>
      <c r="B30" s="26"/>
      <c r="C30" s="62" t="s">
        <v>21</v>
      </c>
      <c r="D30" s="203" t="s">
        <v>173</v>
      </c>
      <c r="E30" s="203"/>
      <c r="F30" s="203"/>
      <c r="G30" s="199"/>
      <c r="H30" s="433">
        <v>1499</v>
      </c>
      <c r="I30" s="433"/>
      <c r="J30" s="200"/>
    </row>
    <row r="31" spans="1:12" ht="15.75" x14ac:dyDescent="0.25">
      <c r="A31" s="14"/>
      <c r="B31" s="35"/>
      <c r="C31" s="62" t="s">
        <v>21</v>
      </c>
      <c r="D31" s="203" t="s">
        <v>174</v>
      </c>
      <c r="E31" s="203"/>
      <c r="F31" s="203"/>
      <c r="G31" s="199"/>
      <c r="H31" s="433">
        <v>0</v>
      </c>
      <c r="I31" s="433"/>
      <c r="J31" s="200"/>
    </row>
    <row r="32" spans="1:12" x14ac:dyDescent="0.25">
      <c r="A32" s="6"/>
      <c r="B32" s="38"/>
      <c r="C32" s="62" t="s">
        <v>21</v>
      </c>
      <c r="D32" s="15" t="s">
        <v>22</v>
      </c>
      <c r="E32" s="15"/>
      <c r="F32" s="15"/>
      <c r="G32" s="238"/>
      <c r="H32" s="431">
        <f>H31+H30</f>
        <v>1499</v>
      </c>
      <c r="I32" s="431"/>
      <c r="J32" s="239"/>
    </row>
    <row r="33" spans="1:15" x14ac:dyDescent="0.25">
      <c r="A33" s="14"/>
      <c r="B33" s="38"/>
      <c r="C33" s="62" t="s">
        <v>23</v>
      </c>
      <c r="D33" s="14" t="s">
        <v>24</v>
      </c>
      <c r="E33" s="14"/>
      <c r="F33" s="14"/>
      <c r="G33" s="39"/>
      <c r="H33" s="432">
        <v>500</v>
      </c>
      <c r="I33" s="432"/>
      <c r="J33" s="40"/>
    </row>
    <row r="34" spans="1:15" x14ac:dyDescent="0.25">
      <c r="B34" s="38"/>
      <c r="C34" s="62" t="s">
        <v>6</v>
      </c>
      <c r="D34" s="14" t="s">
        <v>25</v>
      </c>
      <c r="E34" s="14"/>
      <c r="F34" s="14"/>
      <c r="G34" s="39"/>
      <c r="H34" s="432">
        <f>+H32-H33</f>
        <v>999</v>
      </c>
      <c r="I34" s="432"/>
      <c r="J34" s="40"/>
    </row>
    <row r="35" spans="1:15" x14ac:dyDescent="0.25">
      <c r="A35" s="14"/>
      <c r="B35" s="38"/>
      <c r="C35" s="62" t="s">
        <v>8</v>
      </c>
      <c r="D35" s="14" t="s">
        <v>27</v>
      </c>
      <c r="E35" s="14"/>
      <c r="F35" s="6"/>
      <c r="G35" s="39"/>
      <c r="H35" s="406">
        <v>52</v>
      </c>
      <c r="I35" s="406"/>
      <c r="J35" s="40"/>
    </row>
    <row r="36" spans="1:15" x14ac:dyDescent="0.25">
      <c r="B36" s="38"/>
      <c r="C36" s="62" t="s">
        <v>6</v>
      </c>
      <c r="D36" s="6" t="s">
        <v>28</v>
      </c>
      <c r="E36" s="14"/>
      <c r="F36" s="14"/>
      <c r="G36" s="41"/>
      <c r="H36" s="435">
        <f>+H34/H35</f>
        <v>19.21153846153846</v>
      </c>
      <c r="I36" s="435"/>
      <c r="J36" s="42"/>
    </row>
    <row r="37" spans="1:15" ht="19.5" thickBot="1" x14ac:dyDescent="0.35">
      <c r="B37" s="38"/>
      <c r="C37" s="62"/>
      <c r="D37" s="14" t="s">
        <v>182</v>
      </c>
      <c r="E37" s="14"/>
      <c r="F37" s="14"/>
      <c r="G37" s="252"/>
      <c r="H37" s="243"/>
      <c r="I37" s="243"/>
      <c r="J37" s="42"/>
      <c r="K37" s="62"/>
      <c r="M37" s="167" t="s">
        <v>176</v>
      </c>
    </row>
    <row r="38" spans="1:15" ht="15.75" x14ac:dyDescent="0.25">
      <c r="B38" s="38"/>
      <c r="C38" s="62"/>
      <c r="D38" s="14" t="s">
        <v>188</v>
      </c>
      <c r="E38" s="14"/>
      <c r="F38" s="14"/>
      <c r="G38" s="29"/>
      <c r="H38" s="272"/>
      <c r="I38" s="272"/>
      <c r="J38" s="273"/>
      <c r="M38" s="246">
        <v>0</v>
      </c>
      <c r="N38" s="247">
        <v>0</v>
      </c>
    </row>
    <row r="39" spans="1:15" x14ac:dyDescent="0.25">
      <c r="A39" s="14"/>
      <c r="B39" s="38"/>
      <c r="C39" s="62"/>
      <c r="D39" s="14" t="s">
        <v>189</v>
      </c>
      <c r="E39" s="14"/>
      <c r="F39" s="14"/>
      <c r="G39" s="253"/>
      <c r="H39" s="254"/>
      <c r="I39" s="254"/>
      <c r="J39" s="265"/>
      <c r="M39" s="248">
        <v>13</v>
      </c>
      <c r="N39" s="249">
        <v>0.5</v>
      </c>
    </row>
    <row r="40" spans="1:15" ht="15.75" thickBot="1" x14ac:dyDescent="0.3">
      <c r="B40" s="43"/>
      <c r="C40" s="244" t="s">
        <v>29</v>
      </c>
      <c r="D40" s="244"/>
      <c r="E40" s="245"/>
      <c r="F40" s="255"/>
      <c r="G40" s="442">
        <v>19</v>
      </c>
      <c r="H40" s="443"/>
      <c r="I40" s="443"/>
      <c r="J40" s="444"/>
      <c r="M40" s="250">
        <v>26.1</v>
      </c>
      <c r="N40" s="251">
        <v>1</v>
      </c>
    </row>
    <row r="41" spans="1:15" ht="15.75" thickBot="1" x14ac:dyDescent="0.3">
      <c r="A41" s="12"/>
      <c r="B41" s="14"/>
      <c r="C41" s="14"/>
      <c r="D41" s="14"/>
      <c r="E41" s="14"/>
      <c r="F41" s="14"/>
      <c r="G41" s="29"/>
      <c r="H41" s="16"/>
      <c r="I41" s="16"/>
      <c r="J41" s="44"/>
      <c r="O41" s="58" t="s">
        <v>177</v>
      </c>
    </row>
    <row r="42" spans="1:15" ht="15.75" x14ac:dyDescent="0.25">
      <c r="A42" s="7" t="s">
        <v>30</v>
      </c>
      <c r="B42" s="45"/>
      <c r="C42" s="46" t="s">
        <v>31</v>
      </c>
      <c r="D42" s="10"/>
      <c r="E42" s="10"/>
      <c r="F42" s="9"/>
      <c r="G42" s="189"/>
      <c r="H42" s="22"/>
      <c r="I42" s="22"/>
      <c r="J42" s="34"/>
    </row>
    <row r="43" spans="1:15" x14ac:dyDescent="0.25">
      <c r="A43" s="6"/>
      <c r="B43" s="38"/>
      <c r="C43" s="62" t="s">
        <v>6</v>
      </c>
      <c r="D43" s="14" t="s">
        <v>27</v>
      </c>
      <c r="E43" s="14"/>
      <c r="F43" s="14"/>
      <c r="G43" s="184"/>
      <c r="H43" s="436">
        <f>H35</f>
        <v>52</v>
      </c>
      <c r="I43" s="436"/>
      <c r="J43" s="40"/>
    </row>
    <row r="44" spans="1:15" x14ac:dyDescent="0.25">
      <c r="A44" s="14"/>
      <c r="B44" s="38"/>
      <c r="C44" s="62" t="s">
        <v>32</v>
      </c>
      <c r="D44" s="14" t="s">
        <v>33</v>
      </c>
      <c r="E44" s="14"/>
      <c r="F44" s="14"/>
      <c r="G44" s="184"/>
      <c r="H44" s="436">
        <f>G40</f>
        <v>19</v>
      </c>
      <c r="I44" s="436"/>
      <c r="J44" s="40"/>
    </row>
    <row r="45" spans="1:15" x14ac:dyDescent="0.25">
      <c r="B45" s="38"/>
      <c r="C45" s="62"/>
      <c r="D45" s="14"/>
      <c r="E45" s="14"/>
      <c r="F45" s="14"/>
      <c r="G45" s="252"/>
      <c r="H45" s="242"/>
      <c r="I45" s="242"/>
      <c r="J45" s="47"/>
    </row>
    <row r="46" spans="1:15" x14ac:dyDescent="0.25">
      <c r="A46" s="14"/>
      <c r="B46" s="38"/>
      <c r="C46" s="62"/>
      <c r="D46" s="14"/>
      <c r="E46" s="14"/>
      <c r="F46" s="14"/>
      <c r="G46" s="253"/>
      <c r="H46" s="259"/>
      <c r="I46" s="259"/>
      <c r="J46" s="258"/>
    </row>
    <row r="47" spans="1:15" x14ac:dyDescent="0.25">
      <c r="B47" s="13"/>
      <c r="C47" s="62"/>
      <c r="D47" s="15" t="s">
        <v>34</v>
      </c>
      <c r="E47" s="15"/>
      <c r="F47" s="15"/>
      <c r="G47" s="256"/>
      <c r="H47" s="406">
        <f>H34</f>
        <v>999</v>
      </c>
      <c r="I47" s="406"/>
      <c r="J47" s="239"/>
    </row>
    <row r="48" spans="1:15" x14ac:dyDescent="0.25">
      <c r="B48" s="13"/>
      <c r="C48" s="62" t="s">
        <v>23</v>
      </c>
      <c r="D48" s="15" t="s">
        <v>35</v>
      </c>
      <c r="E48" s="14"/>
      <c r="F48" s="14"/>
      <c r="G48" s="190"/>
      <c r="H48" s="406">
        <f>H43*H44</f>
        <v>988</v>
      </c>
      <c r="I48" s="406"/>
      <c r="J48" s="40"/>
    </row>
    <row r="49" spans="1:14" ht="18.75" x14ac:dyDescent="0.25">
      <c r="A49" s="5"/>
      <c r="B49" s="38"/>
      <c r="C49" s="62" t="s">
        <v>6</v>
      </c>
      <c r="D49" s="6" t="s">
        <v>36</v>
      </c>
      <c r="E49" s="14"/>
      <c r="F49" s="14"/>
      <c r="G49" s="184"/>
      <c r="H49" s="436">
        <f>+H47-H48</f>
        <v>11</v>
      </c>
      <c r="I49" s="436"/>
      <c r="J49" s="40"/>
    </row>
    <row r="50" spans="1:14" x14ac:dyDescent="0.25">
      <c r="B50" s="38"/>
      <c r="D50" s="14"/>
      <c r="E50" s="14"/>
      <c r="F50" s="14"/>
      <c r="G50" s="252"/>
      <c r="H50" s="257"/>
      <c r="I50" s="257"/>
      <c r="J50" s="47"/>
    </row>
    <row r="51" spans="1:14" x14ac:dyDescent="0.25">
      <c r="A51" s="14"/>
      <c r="B51" s="38"/>
      <c r="C51" s="260" t="s">
        <v>178</v>
      </c>
      <c r="D51" s="14"/>
      <c r="E51" s="14"/>
      <c r="F51" s="14"/>
      <c r="G51" s="29"/>
      <c r="H51" s="274"/>
      <c r="I51" s="274"/>
      <c r="J51" s="275"/>
      <c r="M51" s="58"/>
    </row>
    <row r="52" spans="1:14" x14ac:dyDescent="0.25">
      <c r="A52" s="14"/>
      <c r="B52" s="38"/>
      <c r="C52" s="260" t="s">
        <v>190</v>
      </c>
      <c r="D52" s="14"/>
      <c r="E52" s="14"/>
      <c r="F52" s="14"/>
      <c r="G52" s="29"/>
      <c r="H52" s="274"/>
      <c r="I52" s="274"/>
      <c r="J52" s="275"/>
    </row>
    <row r="53" spans="1:14" x14ac:dyDescent="0.25">
      <c r="A53" s="14"/>
      <c r="B53" s="38"/>
      <c r="C53" s="260" t="s">
        <v>191</v>
      </c>
      <c r="D53" s="14"/>
      <c r="E53" s="14"/>
      <c r="F53" s="14"/>
      <c r="G53" s="29"/>
      <c r="H53" s="274"/>
      <c r="I53" s="274"/>
      <c r="J53" s="275"/>
    </row>
    <row r="54" spans="1:14" x14ac:dyDescent="0.25">
      <c r="A54" s="14"/>
      <c r="B54" s="38"/>
      <c r="C54" s="260" t="s">
        <v>193</v>
      </c>
      <c r="D54" s="14"/>
      <c r="E54" s="14"/>
      <c r="F54" s="14"/>
      <c r="G54" s="29"/>
      <c r="H54" s="274"/>
      <c r="I54" s="274"/>
      <c r="J54" s="275"/>
    </row>
    <row r="55" spans="1:14" ht="15.75" thickBot="1" x14ac:dyDescent="0.3">
      <c r="A55" s="14"/>
      <c r="B55" s="38"/>
      <c r="C55" s="260" t="s">
        <v>192</v>
      </c>
      <c r="D55" s="14"/>
      <c r="E55" s="14"/>
      <c r="F55" s="14"/>
      <c r="G55" s="29"/>
      <c r="H55" s="274"/>
      <c r="I55" s="274"/>
      <c r="J55" s="275"/>
    </row>
    <row r="56" spans="1:14" ht="15.75" thickBot="1" x14ac:dyDescent="0.3">
      <c r="B56" s="43"/>
      <c r="C56" s="224"/>
      <c r="D56" s="337" t="s">
        <v>184</v>
      </c>
      <c r="E56" s="335"/>
      <c r="F56" s="336"/>
      <c r="G56" s="437">
        <f>VLOOKUP(H49,M38:N40,2)</f>
        <v>0</v>
      </c>
      <c r="H56" s="438"/>
      <c r="I56" s="438"/>
      <c r="J56" s="439"/>
    </row>
    <row r="57" spans="1:14" ht="15.75" thickBot="1" x14ac:dyDescent="0.3">
      <c r="B57" s="14"/>
      <c r="C57" s="14"/>
      <c r="D57" s="14"/>
      <c r="E57" s="14"/>
      <c r="F57" s="14"/>
      <c r="G57" s="48" t="s">
        <v>26</v>
      </c>
      <c r="H57" s="48"/>
      <c r="I57" s="48"/>
      <c r="J57" s="48"/>
    </row>
    <row r="58" spans="1:14" ht="15.75" x14ac:dyDescent="0.25">
      <c r="A58" s="7" t="s">
        <v>38</v>
      </c>
      <c r="B58" s="45"/>
      <c r="C58" s="46" t="s">
        <v>39</v>
      </c>
      <c r="D58" s="10"/>
      <c r="E58" s="9"/>
      <c r="F58" s="9"/>
      <c r="G58" s="186"/>
      <c r="H58" s="23"/>
      <c r="I58" s="23"/>
      <c r="J58" s="49"/>
    </row>
    <row r="59" spans="1:14" x14ac:dyDescent="0.25">
      <c r="A59" s="6"/>
      <c r="B59" s="38"/>
      <c r="C59" s="62" t="s">
        <v>40</v>
      </c>
      <c r="D59" s="14" t="s">
        <v>41</v>
      </c>
      <c r="E59" s="6"/>
      <c r="F59" s="14"/>
      <c r="G59" s="187"/>
      <c r="H59" s="440">
        <f>G40</f>
        <v>19</v>
      </c>
      <c r="I59" s="440"/>
      <c r="J59" s="40"/>
    </row>
    <row r="60" spans="1:14" ht="15.75" thickBot="1" x14ac:dyDescent="0.3">
      <c r="B60" s="38"/>
      <c r="C60" s="62" t="s">
        <v>40</v>
      </c>
      <c r="D60" s="14" t="s">
        <v>37</v>
      </c>
      <c r="E60" s="14"/>
      <c r="F60" s="14"/>
      <c r="G60" s="187"/>
      <c r="H60" s="441">
        <f>+G56</f>
        <v>0</v>
      </c>
      <c r="I60" s="441"/>
      <c r="J60" s="51"/>
      <c r="L60" t="s">
        <v>26</v>
      </c>
    </row>
    <row r="61" spans="1:14" ht="15.75" thickBot="1" x14ac:dyDescent="0.3">
      <c r="B61" s="43"/>
      <c r="C61" s="224" t="s">
        <v>6</v>
      </c>
      <c r="D61" s="338" t="s">
        <v>42</v>
      </c>
      <c r="E61" s="339"/>
      <c r="F61" s="340"/>
      <c r="G61" s="188"/>
      <c r="H61" s="434">
        <f>+H60+H59</f>
        <v>19</v>
      </c>
      <c r="I61" s="434"/>
      <c r="J61" s="52"/>
    </row>
    <row r="62" spans="1:14" ht="16.5" thickBot="1" x14ac:dyDescent="0.3">
      <c r="B62" s="36"/>
      <c r="C62" s="6"/>
      <c r="D62" s="6"/>
      <c r="E62" s="14"/>
      <c r="F62" s="14"/>
      <c r="G62" s="408"/>
      <c r="H62" s="408"/>
      <c r="I62" s="408"/>
      <c r="J62" s="408"/>
    </row>
    <row r="63" spans="1:14" ht="18.75" x14ac:dyDescent="0.25">
      <c r="A63" s="7" t="s">
        <v>43</v>
      </c>
      <c r="B63" s="8" t="s">
        <v>185</v>
      </c>
      <c r="C63" s="9"/>
      <c r="D63" s="9"/>
      <c r="E63" s="10"/>
      <c r="F63" s="9"/>
      <c r="G63" s="183"/>
      <c r="H63" s="53"/>
      <c r="I63" s="53"/>
      <c r="J63" s="54"/>
    </row>
    <row r="64" spans="1:14" x14ac:dyDescent="0.25">
      <c r="B64" s="13"/>
      <c r="C64" s="15"/>
      <c r="D64" s="15"/>
      <c r="E64" s="14"/>
      <c r="F64" s="14"/>
      <c r="G64" s="184"/>
      <c r="H64" s="55"/>
      <c r="I64" s="55"/>
      <c r="J64" s="56"/>
      <c r="N64" t="s">
        <v>26</v>
      </c>
    </row>
    <row r="65" spans="1:13" x14ac:dyDescent="0.25">
      <c r="B65" s="38"/>
      <c r="C65" s="62" t="s">
        <v>6</v>
      </c>
      <c r="D65" s="14" t="s">
        <v>16</v>
      </c>
      <c r="E65" s="14"/>
      <c r="F65" s="14"/>
      <c r="G65" s="184"/>
      <c r="H65" s="409">
        <f>+G25</f>
        <v>797948.39999999991</v>
      </c>
      <c r="I65" s="409"/>
      <c r="J65" s="40"/>
    </row>
    <row r="66" spans="1:13" x14ac:dyDescent="0.25">
      <c r="B66" s="38"/>
      <c r="C66" s="62" t="s">
        <v>32</v>
      </c>
      <c r="D66" s="203" t="s">
        <v>44</v>
      </c>
      <c r="E66" s="203"/>
      <c r="F66" s="203"/>
      <c r="G66" s="202"/>
      <c r="H66" s="410">
        <v>2.4500000000000001E-2</v>
      </c>
      <c r="I66" s="410"/>
      <c r="J66" s="201"/>
    </row>
    <row r="67" spans="1:13" ht="15.75" thickBot="1" x14ac:dyDescent="0.3">
      <c r="A67" s="6"/>
      <c r="B67" s="38"/>
      <c r="C67" s="62" t="s">
        <v>6</v>
      </c>
      <c r="D67" s="14" t="s">
        <v>45</v>
      </c>
      <c r="E67" s="14"/>
      <c r="F67" s="14"/>
      <c r="G67" s="185"/>
      <c r="H67" s="411">
        <f>+H66*H65</f>
        <v>19549.735799999999</v>
      </c>
      <c r="I67" s="411"/>
      <c r="J67" s="182"/>
    </row>
    <row r="68" spans="1:13" ht="15.75" thickBot="1" x14ac:dyDescent="0.3">
      <c r="B68" s="38"/>
      <c r="C68" s="62" t="s">
        <v>32</v>
      </c>
      <c r="D68" s="14" t="s">
        <v>46</v>
      </c>
      <c r="E68" s="14"/>
      <c r="F68" s="14"/>
      <c r="G68" s="208"/>
      <c r="H68" s="412">
        <f>H61</f>
        <v>19</v>
      </c>
      <c r="I68" s="412"/>
      <c r="J68" s="209"/>
    </row>
    <row r="69" spans="1:13" ht="19.5" thickBot="1" x14ac:dyDescent="0.3">
      <c r="B69" s="212"/>
      <c r="C69" s="223" t="s">
        <v>6</v>
      </c>
      <c r="D69" s="341" t="s">
        <v>47</v>
      </c>
      <c r="E69" s="342"/>
      <c r="F69" s="343"/>
      <c r="G69" s="59"/>
      <c r="H69" s="413">
        <f>+H68*H67</f>
        <v>371444.98019999999</v>
      </c>
      <c r="I69" s="413"/>
      <c r="J69" s="414"/>
      <c r="M69" s="76" t="s">
        <v>377</v>
      </c>
    </row>
    <row r="70" spans="1:13" ht="15.75" x14ac:dyDescent="0.25">
      <c r="B70" s="46"/>
      <c r="C70" s="14"/>
      <c r="D70" s="36"/>
      <c r="E70" s="6"/>
      <c r="F70" s="14"/>
      <c r="G70" s="210"/>
      <c r="H70" s="211"/>
      <c r="I70" s="211"/>
      <c r="J70" s="213"/>
    </row>
    <row r="71" spans="1:13" ht="16.5" thickBot="1" x14ac:dyDescent="0.3">
      <c r="B71" s="36"/>
      <c r="C71" s="14"/>
      <c r="D71" s="36"/>
      <c r="E71" s="6"/>
      <c r="F71" s="14"/>
      <c r="G71" s="37"/>
      <c r="H71" s="214"/>
      <c r="I71" s="214"/>
      <c r="J71" s="214"/>
    </row>
    <row r="72" spans="1:13" ht="18.75" x14ac:dyDescent="0.25">
      <c r="A72" s="261" t="s">
        <v>48</v>
      </c>
      <c r="B72" s="8" t="s">
        <v>171</v>
      </c>
      <c r="C72" s="9"/>
      <c r="D72" s="46"/>
      <c r="E72" s="10"/>
      <c r="F72" s="9"/>
      <c r="G72" s="219"/>
      <c r="H72" s="213"/>
      <c r="I72" s="213"/>
      <c r="J72" s="220"/>
    </row>
    <row r="73" spans="1:13" x14ac:dyDescent="0.25">
      <c r="B73" s="38"/>
      <c r="C73" s="7" t="s">
        <v>40</v>
      </c>
      <c r="D73" s="6" t="s">
        <v>89</v>
      </c>
      <c r="E73" s="14"/>
      <c r="F73" s="14"/>
      <c r="G73" s="39"/>
      <c r="H73" s="198">
        <f>H66*H61</f>
        <v>0.46550000000000002</v>
      </c>
      <c r="I73" s="50"/>
      <c r="J73" s="57"/>
    </row>
    <row r="74" spans="1:13" x14ac:dyDescent="0.25">
      <c r="B74" s="38"/>
      <c r="C74" s="7" t="s">
        <v>40</v>
      </c>
      <c r="D74" s="6" t="s">
        <v>90</v>
      </c>
      <c r="E74" s="14"/>
      <c r="F74" s="14"/>
      <c r="G74" s="39"/>
      <c r="H74" s="198">
        <f>G26</f>
        <v>0.13</v>
      </c>
      <c r="I74" s="50"/>
      <c r="J74" s="57"/>
    </row>
    <row r="75" spans="1:13" ht="15.75" thickBot="1" x14ac:dyDescent="0.3">
      <c r="A75" s="14"/>
      <c r="B75" s="241"/>
      <c r="C75" s="240" t="s">
        <v>6</v>
      </c>
      <c r="D75" s="232" t="s">
        <v>91</v>
      </c>
      <c r="E75" s="228"/>
      <c r="F75" s="228"/>
      <c r="G75" s="215"/>
      <c r="H75" s="216">
        <f>H73+H74</f>
        <v>0.59550000000000003</v>
      </c>
      <c r="I75" s="217"/>
      <c r="J75" s="218"/>
    </row>
    <row r="77" spans="1:13" ht="15.75" thickBot="1" x14ac:dyDescent="0.3"/>
    <row r="78" spans="1:13" ht="18.75" x14ac:dyDescent="0.25">
      <c r="A78" s="261" t="s">
        <v>51</v>
      </c>
      <c r="B78" s="8" t="s">
        <v>49</v>
      </c>
      <c r="C78" s="9"/>
      <c r="D78" s="10"/>
      <c r="E78" s="10"/>
      <c r="F78" s="9"/>
      <c r="G78" s="191"/>
      <c r="H78" s="60"/>
      <c r="I78" s="60"/>
      <c r="J78" s="61"/>
    </row>
    <row r="79" spans="1:13" x14ac:dyDescent="0.25">
      <c r="A79" s="14"/>
      <c r="B79" s="222" t="s">
        <v>40</v>
      </c>
      <c r="D79" s="6" t="s">
        <v>47</v>
      </c>
      <c r="E79" s="6"/>
      <c r="F79" s="14"/>
      <c r="G79" s="221">
        <f>H73</f>
        <v>0.46550000000000002</v>
      </c>
      <c r="H79" s="416">
        <f>H69</f>
        <v>371444.98019999999</v>
      </c>
      <c r="I79" s="416"/>
      <c r="J79" s="63"/>
    </row>
    <row r="80" spans="1:13" x14ac:dyDescent="0.25">
      <c r="A80" s="14"/>
      <c r="B80" s="222" t="s">
        <v>40</v>
      </c>
      <c r="D80" s="6" t="s">
        <v>50</v>
      </c>
      <c r="E80" s="6"/>
      <c r="F80" s="14"/>
      <c r="G80" s="231">
        <f>H74</f>
        <v>0.13</v>
      </c>
      <c r="H80" s="415">
        <f>G27</f>
        <v>103733.29199999999</v>
      </c>
      <c r="I80" s="415"/>
      <c r="J80" s="56"/>
    </row>
    <row r="81" spans="1:13" ht="16.5" thickBot="1" x14ac:dyDescent="0.3">
      <c r="B81" s="225" t="s">
        <v>6</v>
      </c>
      <c r="C81" s="226" t="s">
        <v>172</v>
      </c>
      <c r="D81" s="227"/>
      <c r="E81" s="228"/>
      <c r="F81" s="229"/>
      <c r="G81" s="230">
        <f>H75</f>
        <v>0.59550000000000003</v>
      </c>
      <c r="H81" s="417">
        <f>+H79+H80</f>
        <v>475178.27220000001</v>
      </c>
      <c r="I81" s="417"/>
      <c r="J81" s="418"/>
    </row>
    <row r="82" spans="1:13" ht="16.5" thickBot="1" x14ac:dyDescent="0.3">
      <c r="B82" s="36"/>
      <c r="C82" s="14"/>
      <c r="D82" s="6"/>
      <c r="E82" s="6"/>
      <c r="F82" s="14"/>
      <c r="G82" s="37"/>
      <c r="H82" s="64"/>
      <c r="I82" s="64"/>
      <c r="J82" s="64"/>
    </row>
    <row r="83" spans="1:13" ht="18.75" x14ac:dyDescent="0.25">
      <c r="A83" s="261" t="s">
        <v>55</v>
      </c>
      <c r="B83" s="8" t="s">
        <v>336</v>
      </c>
      <c r="C83" s="9"/>
      <c r="D83" s="9"/>
      <c r="E83" s="9"/>
      <c r="F83" s="9"/>
      <c r="G83" s="65"/>
      <c r="H83" s="65"/>
      <c r="I83" s="65"/>
      <c r="J83" s="66"/>
      <c r="M83" s="58" t="s">
        <v>375</v>
      </c>
    </row>
    <row r="84" spans="1:13" x14ac:dyDescent="0.25">
      <c r="A84" s="14"/>
      <c r="B84" s="67"/>
      <c r="C84" s="14"/>
      <c r="D84" s="14" t="s">
        <v>52</v>
      </c>
      <c r="E84" s="14"/>
      <c r="F84" s="14"/>
      <c r="G84" s="68"/>
      <c r="H84" s="398">
        <f>+H81</f>
        <v>475178.27220000001</v>
      </c>
      <c r="I84" s="398"/>
      <c r="J84" s="69"/>
      <c r="M84" s="58" t="s">
        <v>376</v>
      </c>
    </row>
    <row r="85" spans="1:13" ht="16.5" thickBot="1" x14ac:dyDescent="0.3">
      <c r="A85" s="14"/>
      <c r="B85" s="38"/>
      <c r="C85" s="14"/>
      <c r="D85" s="14" t="s">
        <v>97</v>
      </c>
      <c r="E85" s="14"/>
      <c r="F85" s="14"/>
      <c r="G85" s="70"/>
      <c r="H85" s="445">
        <v>0.11</v>
      </c>
      <c r="I85" s="401"/>
      <c r="J85" s="71"/>
      <c r="K85" s="36"/>
    </row>
    <row r="86" spans="1:13" ht="16.5" thickBot="1" x14ac:dyDescent="0.3">
      <c r="B86" s="43"/>
      <c r="C86" s="28"/>
      <c r="D86" s="338" t="s">
        <v>54</v>
      </c>
      <c r="E86" s="342"/>
      <c r="F86" s="344"/>
      <c r="G86" s="72"/>
      <c r="H86" s="407">
        <f>+H85*H84</f>
        <v>52269.609942000003</v>
      </c>
      <c r="I86" s="407"/>
      <c r="J86" s="73"/>
      <c r="K86" s="36"/>
      <c r="M86" s="6" t="s">
        <v>334</v>
      </c>
    </row>
    <row r="87" spans="1:13" ht="15.75" thickBot="1" x14ac:dyDescent="0.3">
      <c r="B87" s="14"/>
      <c r="C87" s="14"/>
      <c r="D87" s="6"/>
      <c r="E87" s="6"/>
      <c r="F87" s="74"/>
      <c r="G87" s="75"/>
      <c r="H87" s="75"/>
      <c r="I87" s="75"/>
      <c r="J87" s="75"/>
    </row>
    <row r="88" spans="1:13" ht="18.75" x14ac:dyDescent="0.25">
      <c r="A88" s="262" t="s">
        <v>56</v>
      </c>
      <c r="B88" s="8" t="s">
        <v>335</v>
      </c>
      <c r="C88" s="9"/>
      <c r="D88" s="9"/>
      <c r="E88" s="9"/>
      <c r="F88" s="9"/>
      <c r="G88" s="65"/>
      <c r="H88" s="65"/>
      <c r="I88" s="65"/>
      <c r="J88" s="66"/>
    </row>
    <row r="89" spans="1:13" x14ac:dyDescent="0.25">
      <c r="B89" s="67"/>
      <c r="C89" s="14"/>
      <c r="D89" s="14" t="s">
        <v>52</v>
      </c>
      <c r="E89" s="14"/>
      <c r="F89" s="14"/>
      <c r="G89" s="68"/>
      <c r="H89" s="398">
        <f>+H84</f>
        <v>475178.27220000001</v>
      </c>
      <c r="I89" s="398"/>
      <c r="J89" s="69"/>
    </row>
    <row r="90" spans="1:13" ht="15.75" thickBot="1" x14ac:dyDescent="0.3">
      <c r="B90" s="38"/>
      <c r="C90" s="14"/>
      <c r="D90" s="14" t="s">
        <v>53</v>
      </c>
      <c r="E90" s="14"/>
      <c r="F90" s="14"/>
      <c r="G90" s="70"/>
      <c r="H90" s="448">
        <f>+H86</f>
        <v>52269.609942000003</v>
      </c>
      <c r="I90" s="448"/>
      <c r="J90" s="71"/>
    </row>
    <row r="91" spans="1:13" ht="15.75" thickBot="1" x14ac:dyDescent="0.3">
      <c r="B91" s="43"/>
      <c r="C91" s="28"/>
      <c r="D91" s="338" t="s">
        <v>54</v>
      </c>
      <c r="E91" s="342"/>
      <c r="F91" s="344"/>
      <c r="G91" s="407">
        <f>+H90+H89</f>
        <v>527447.88214200002</v>
      </c>
      <c r="H91" s="407"/>
      <c r="I91" s="407"/>
      <c r="J91" s="449"/>
    </row>
    <row r="92" spans="1:13" ht="15.75" thickBot="1" x14ac:dyDescent="0.3">
      <c r="A92" s="14"/>
      <c r="B92" s="14"/>
      <c r="C92" s="14"/>
      <c r="D92" s="6"/>
      <c r="E92" s="6"/>
      <c r="F92" s="74"/>
      <c r="G92" s="75"/>
      <c r="H92" s="75"/>
      <c r="I92" s="75"/>
      <c r="J92" s="75"/>
    </row>
    <row r="93" spans="1:13" ht="18.75" x14ac:dyDescent="0.25">
      <c r="A93" s="261" t="s">
        <v>60</v>
      </c>
      <c r="B93" s="77" t="s">
        <v>377</v>
      </c>
      <c r="C93" s="10"/>
      <c r="D93" s="10"/>
      <c r="E93" s="10"/>
      <c r="F93" s="10"/>
      <c r="G93" s="78"/>
      <c r="H93" s="78"/>
      <c r="I93" s="65"/>
      <c r="J93" s="66"/>
    </row>
    <row r="94" spans="1:13" x14ac:dyDescent="0.25">
      <c r="B94" s="38"/>
      <c r="C94" s="6"/>
      <c r="D94" s="14" t="s">
        <v>57</v>
      </c>
      <c r="E94" s="14"/>
      <c r="F94" s="14"/>
      <c r="G94" s="48"/>
      <c r="H94" s="450">
        <f>+G91</f>
        <v>527447.88214200002</v>
      </c>
      <c r="I94" s="450"/>
      <c r="J94" s="80"/>
    </row>
    <row r="95" spans="1:13" ht="15.75" thickBot="1" x14ac:dyDescent="0.3">
      <c r="B95" s="81"/>
      <c r="C95" s="62" t="s">
        <v>32</v>
      </c>
      <c r="D95" s="345" t="s">
        <v>58</v>
      </c>
      <c r="E95" s="346"/>
      <c r="F95" s="347"/>
      <c r="G95" s="451">
        <v>0.75</v>
      </c>
      <c r="H95" s="452"/>
      <c r="I95" s="452"/>
      <c r="J95" s="453"/>
    </row>
    <row r="96" spans="1:13" ht="16.5" thickBot="1" x14ac:dyDescent="0.3">
      <c r="B96" s="43"/>
      <c r="C96" s="28"/>
      <c r="D96" s="348" t="s">
        <v>59</v>
      </c>
      <c r="E96" s="339"/>
      <c r="F96" s="349"/>
      <c r="G96" s="59"/>
      <c r="H96" s="454">
        <f>+G95*H94</f>
        <v>395585.91160650004</v>
      </c>
      <c r="I96" s="454"/>
      <c r="J96" s="455"/>
    </row>
    <row r="97" spans="1:10" x14ac:dyDescent="0.25">
      <c r="B97" s="6"/>
      <c r="C97" s="14"/>
      <c r="D97" s="6"/>
      <c r="E97" s="6"/>
      <c r="F97" s="74"/>
      <c r="G97" s="456"/>
      <c r="H97" s="456"/>
      <c r="I97" s="456"/>
      <c r="J97" s="456"/>
    </row>
    <row r="98" spans="1:10" ht="15.75" thickBot="1" x14ac:dyDescent="0.3">
      <c r="A98" s="90"/>
      <c r="B98" s="14"/>
      <c r="C98" s="14"/>
      <c r="D98" s="14"/>
      <c r="E98" s="14"/>
      <c r="F98" s="14"/>
      <c r="G98" s="48"/>
      <c r="H98" s="48"/>
      <c r="I98" s="48"/>
      <c r="J98" s="48"/>
    </row>
    <row r="99" spans="1:10" ht="18.75" x14ac:dyDescent="0.25">
      <c r="A99" s="261" t="s">
        <v>66</v>
      </c>
      <c r="B99" s="82" t="s">
        <v>334</v>
      </c>
      <c r="C99" s="9"/>
      <c r="D99" s="9"/>
      <c r="E99" s="9"/>
      <c r="F99" s="9"/>
      <c r="G99" s="192"/>
      <c r="H99" s="33"/>
      <c r="I99" s="11"/>
      <c r="J99" s="66"/>
    </row>
    <row r="100" spans="1:10" x14ac:dyDescent="0.25">
      <c r="B100" s="138" t="s">
        <v>40</v>
      </c>
      <c r="C100" s="140">
        <v>0.15</v>
      </c>
      <c r="D100" s="83" t="s">
        <v>61</v>
      </c>
      <c r="E100" s="14"/>
      <c r="F100" s="14"/>
      <c r="G100" s="193"/>
      <c r="H100" s="358">
        <v>0.15</v>
      </c>
      <c r="I100" s="135">
        <f>H96*H100</f>
        <v>59337.886740975002</v>
      </c>
      <c r="J100" s="84"/>
    </row>
    <row r="101" spans="1:10" x14ac:dyDescent="0.25">
      <c r="B101" s="81" t="s">
        <v>40</v>
      </c>
      <c r="C101" s="140">
        <v>0.1</v>
      </c>
      <c r="D101" s="15" t="s">
        <v>62</v>
      </c>
      <c r="E101" s="14"/>
      <c r="F101" s="14"/>
      <c r="G101" s="190"/>
      <c r="H101" s="358">
        <v>0</v>
      </c>
      <c r="I101" s="135">
        <f>H96*H101</f>
        <v>0</v>
      </c>
      <c r="J101" s="85"/>
    </row>
    <row r="102" spans="1:10" x14ac:dyDescent="0.25">
      <c r="B102" s="81" t="s">
        <v>40</v>
      </c>
      <c r="C102" s="140">
        <v>0.1</v>
      </c>
      <c r="D102" s="15" t="s">
        <v>63</v>
      </c>
      <c r="E102" s="6"/>
      <c r="F102" s="14"/>
      <c r="G102" s="190"/>
      <c r="H102" s="358">
        <v>0</v>
      </c>
      <c r="I102" s="135">
        <f>H96*H102</f>
        <v>0</v>
      </c>
      <c r="J102" s="69"/>
    </row>
    <row r="103" spans="1:10" ht="15.75" thickBot="1" x14ac:dyDescent="0.3">
      <c r="B103" s="81" t="s">
        <v>40</v>
      </c>
      <c r="C103" s="140">
        <v>0.15</v>
      </c>
      <c r="D103" s="15" t="s">
        <v>64</v>
      </c>
      <c r="E103" s="14"/>
      <c r="F103" s="14"/>
      <c r="G103" s="194"/>
      <c r="H103" s="358">
        <v>0</v>
      </c>
      <c r="I103" s="139">
        <f>H96*H103</f>
        <v>0</v>
      </c>
      <c r="J103" s="3"/>
    </row>
    <row r="104" spans="1:10" ht="16.5" thickBot="1" x14ac:dyDescent="0.3">
      <c r="B104" s="43"/>
      <c r="C104" s="350" t="s">
        <v>96</v>
      </c>
      <c r="D104" s="351" t="s">
        <v>65</v>
      </c>
      <c r="E104" s="339"/>
      <c r="F104" s="340"/>
      <c r="G104" s="195"/>
      <c r="H104" s="446">
        <f>+I100+I101+I102+I103</f>
        <v>59337.886740975002</v>
      </c>
      <c r="I104" s="447"/>
      <c r="J104" s="86"/>
    </row>
    <row r="105" spans="1:10" ht="15.75" thickBot="1" x14ac:dyDescent="0.3">
      <c r="B105" s="14"/>
      <c r="C105" s="14"/>
      <c r="D105" s="14"/>
      <c r="E105" s="14"/>
      <c r="F105" s="14"/>
      <c r="G105" s="48"/>
      <c r="H105" s="48"/>
      <c r="I105" s="48"/>
      <c r="J105" s="48"/>
    </row>
    <row r="106" spans="1:10" ht="18.75" x14ac:dyDescent="0.25">
      <c r="A106" s="261" t="s">
        <v>71</v>
      </c>
      <c r="B106" s="382" t="s">
        <v>67</v>
      </c>
      <c r="C106" s="383"/>
      <c r="D106" s="383"/>
      <c r="E106" s="383"/>
      <c r="F106" s="383"/>
      <c r="G106" s="192"/>
      <c r="H106" s="65"/>
      <c r="I106" s="65"/>
      <c r="J106" s="66"/>
    </row>
    <row r="107" spans="1:10" ht="15.75" x14ac:dyDescent="0.25">
      <c r="B107" s="87"/>
      <c r="C107" s="79" t="s">
        <v>40</v>
      </c>
      <c r="D107" s="88" t="s">
        <v>68</v>
      </c>
      <c r="E107" s="14"/>
      <c r="F107" s="14"/>
      <c r="G107" s="190"/>
      <c r="H107" s="398">
        <f>+H96</f>
        <v>395585.91160650004</v>
      </c>
      <c r="I107" s="398"/>
      <c r="J107" s="69"/>
    </row>
    <row r="108" spans="1:10" ht="15.75" thickBot="1" x14ac:dyDescent="0.3">
      <c r="B108" s="38"/>
      <c r="C108" s="79" t="s">
        <v>40</v>
      </c>
      <c r="D108" s="6" t="s">
        <v>69</v>
      </c>
      <c r="E108" s="6"/>
      <c r="F108" s="14"/>
      <c r="G108" s="196"/>
      <c r="H108" s="400">
        <f>+H104</f>
        <v>59337.886740975002</v>
      </c>
      <c r="I108" s="401"/>
      <c r="J108" s="71"/>
    </row>
    <row r="109" spans="1:10" ht="21.75" thickBot="1" x14ac:dyDescent="0.3">
      <c r="B109" s="43"/>
      <c r="C109" s="338" t="s">
        <v>70</v>
      </c>
      <c r="D109" s="342"/>
      <c r="E109" s="342"/>
      <c r="F109" s="352"/>
      <c r="G109" s="380"/>
      <c r="H109" s="457">
        <f>+H108+H107</f>
        <v>454923.79834747507</v>
      </c>
      <c r="I109" s="457"/>
      <c r="J109" s="381"/>
    </row>
    <row r="110" spans="1:10" ht="15.75" thickBot="1" x14ac:dyDescent="0.3">
      <c r="B110" s="14"/>
      <c r="C110" s="14"/>
      <c r="D110" s="14"/>
      <c r="E110" s="14"/>
      <c r="F110" s="14"/>
      <c r="G110" s="48"/>
      <c r="H110" s="458"/>
      <c r="I110" s="458"/>
      <c r="J110" s="48"/>
    </row>
    <row r="111" spans="1:10" ht="18.75" x14ac:dyDescent="0.3">
      <c r="A111" s="263" t="s">
        <v>175</v>
      </c>
      <c r="B111" s="382" t="s">
        <v>72</v>
      </c>
      <c r="C111" s="383"/>
      <c r="D111" s="383"/>
      <c r="E111" s="383"/>
      <c r="F111" s="383"/>
      <c r="G111" s="192"/>
      <c r="H111" s="65"/>
      <c r="I111" s="65"/>
      <c r="J111" s="66"/>
    </row>
    <row r="112" spans="1:10" ht="15.75" x14ac:dyDescent="0.25">
      <c r="B112" s="87"/>
      <c r="C112" s="7" t="s">
        <v>6</v>
      </c>
      <c r="D112" s="88" t="s">
        <v>73</v>
      </c>
      <c r="E112" s="14"/>
      <c r="F112" s="14"/>
      <c r="G112" s="190"/>
      <c r="H112" s="398">
        <f>+H109</f>
        <v>454923.79834747507</v>
      </c>
      <c r="I112" s="398"/>
      <c r="J112" s="69"/>
    </row>
    <row r="113" spans="1:13" ht="15.75" thickBot="1" x14ac:dyDescent="0.3">
      <c r="B113" s="38"/>
      <c r="C113" s="62" t="s">
        <v>8</v>
      </c>
      <c r="D113" s="6" t="s">
        <v>74</v>
      </c>
      <c r="E113" s="6"/>
      <c r="F113" s="14"/>
      <c r="G113" s="196"/>
      <c r="H113" s="401">
        <v>12</v>
      </c>
      <c r="I113" s="401"/>
      <c r="J113" s="71"/>
    </row>
    <row r="114" spans="1:13" ht="21.75" thickBot="1" x14ac:dyDescent="0.3">
      <c r="B114" s="43"/>
      <c r="C114" s="338" t="s">
        <v>70</v>
      </c>
      <c r="D114" s="342"/>
      <c r="E114" s="342"/>
      <c r="F114" s="352"/>
      <c r="G114" s="380"/>
      <c r="H114" s="457">
        <f>+H112/H113</f>
        <v>37910.316528956253</v>
      </c>
      <c r="I114" s="457"/>
      <c r="J114" s="381"/>
    </row>
    <row r="115" spans="1:13" ht="19.5" thickBot="1" x14ac:dyDescent="0.3">
      <c r="B115" s="5"/>
      <c r="C115" s="36"/>
      <c r="D115" s="36"/>
      <c r="E115" s="36"/>
      <c r="F115" s="36"/>
      <c r="G115" s="36"/>
      <c r="H115" s="36"/>
      <c r="I115" s="91"/>
      <c r="J115" s="36"/>
      <c r="L115" t="s">
        <v>26</v>
      </c>
    </row>
    <row r="116" spans="1:13" ht="18.75" x14ac:dyDescent="0.3">
      <c r="A116" s="263">
        <v>15</v>
      </c>
      <c r="B116" s="8" t="s">
        <v>337</v>
      </c>
      <c r="C116" s="9"/>
      <c r="D116" s="9"/>
      <c r="E116" s="9"/>
      <c r="F116" s="9"/>
      <c r="G116" s="65"/>
      <c r="H116" s="65"/>
      <c r="I116" s="65"/>
      <c r="J116" s="66"/>
    </row>
    <row r="117" spans="1:13" ht="18.75" x14ac:dyDescent="0.3">
      <c r="A117" s="263"/>
      <c r="B117" s="26"/>
      <c r="C117" s="14" t="s">
        <v>201</v>
      </c>
      <c r="D117" s="14"/>
      <c r="E117" s="14"/>
      <c r="F117" s="14"/>
      <c r="G117" s="48"/>
      <c r="H117" s="48"/>
      <c r="I117" s="48"/>
      <c r="J117" s="80"/>
    </row>
    <row r="118" spans="1:13" ht="18.75" x14ac:dyDescent="0.25">
      <c r="B118" s="26"/>
      <c r="C118" s="14" t="s">
        <v>198</v>
      </c>
      <c r="D118" s="14"/>
      <c r="E118" s="14"/>
      <c r="F118" s="14"/>
      <c r="G118" s="48"/>
      <c r="H118" s="48"/>
      <c r="I118" s="48"/>
      <c r="J118" s="80"/>
    </row>
    <row r="119" spans="1:13" ht="18.75" x14ac:dyDescent="0.25">
      <c r="B119" s="26"/>
      <c r="C119" s="330" t="s">
        <v>202</v>
      </c>
      <c r="D119" s="14"/>
      <c r="E119" s="14"/>
      <c r="F119" s="14"/>
      <c r="G119" s="48"/>
      <c r="H119" s="48"/>
      <c r="I119" s="48"/>
      <c r="J119" s="80"/>
      <c r="L119" t="s">
        <v>26</v>
      </c>
      <c r="M119" s="5" t="s">
        <v>337</v>
      </c>
    </row>
    <row r="120" spans="1:13" ht="18.75" x14ac:dyDescent="0.25">
      <c r="B120" s="26"/>
      <c r="C120" s="14" t="s">
        <v>199</v>
      </c>
      <c r="D120" s="14"/>
      <c r="E120" s="14"/>
      <c r="F120" s="14"/>
      <c r="G120" s="279"/>
      <c r="H120" s="48"/>
      <c r="I120" s="48"/>
      <c r="J120" s="80"/>
      <c r="M120" t="s">
        <v>338</v>
      </c>
    </row>
    <row r="121" spans="1:13" ht="15.75" x14ac:dyDescent="0.25">
      <c r="B121" s="87"/>
      <c r="C121" s="7" t="s">
        <v>6</v>
      </c>
      <c r="D121" s="277" t="s">
        <v>197</v>
      </c>
      <c r="E121" s="15"/>
      <c r="F121" s="15"/>
      <c r="G121" s="190"/>
      <c r="H121" s="398">
        <f>H14</f>
        <v>2186.16</v>
      </c>
      <c r="I121" s="398"/>
      <c r="J121" s="69"/>
      <c r="M121" t="s">
        <v>339</v>
      </c>
    </row>
    <row r="122" spans="1:13" ht="15.75" x14ac:dyDescent="0.25">
      <c r="B122" s="87"/>
      <c r="C122" s="62" t="s">
        <v>32</v>
      </c>
      <c r="D122" t="s">
        <v>196</v>
      </c>
      <c r="G122" s="278"/>
      <c r="H122" s="397">
        <f>H121*365</f>
        <v>797948.39999999991</v>
      </c>
      <c r="I122" s="397"/>
      <c r="J122" s="3"/>
      <c r="M122" t="s">
        <v>340</v>
      </c>
    </row>
    <row r="123" spans="1:13" ht="16.5" thickBot="1" x14ac:dyDescent="0.3">
      <c r="B123" s="87"/>
      <c r="C123" s="62" t="s">
        <v>8</v>
      </c>
      <c r="D123" s="276" t="s">
        <v>195</v>
      </c>
      <c r="E123" s="15"/>
      <c r="F123" s="303"/>
      <c r="G123" s="196"/>
      <c r="H123" s="398">
        <f>H122/12</f>
        <v>66495.7</v>
      </c>
      <c r="I123" s="399"/>
      <c r="J123" s="71"/>
      <c r="M123" t="s">
        <v>341</v>
      </c>
    </row>
    <row r="124" spans="1:13" ht="18" thickBot="1" x14ac:dyDescent="0.3">
      <c r="B124" s="43"/>
      <c r="C124" s="353" t="s">
        <v>194</v>
      </c>
      <c r="D124" s="342"/>
      <c r="E124" s="342"/>
      <c r="F124" s="352"/>
      <c r="G124" s="197"/>
      <c r="H124" s="405">
        <f>H123</f>
        <v>66495.7</v>
      </c>
      <c r="I124" s="405"/>
      <c r="J124" s="89"/>
    </row>
    <row r="125" spans="1:13" ht="15.75" thickBot="1" x14ac:dyDescent="0.3"/>
    <row r="126" spans="1:13" ht="18.75" x14ac:dyDescent="0.3">
      <c r="A126" s="263">
        <v>16</v>
      </c>
      <c r="B126" s="8" t="s">
        <v>379</v>
      </c>
      <c r="C126" s="9"/>
      <c r="D126" s="9"/>
      <c r="E126" s="9"/>
      <c r="F126" s="9"/>
      <c r="G126" s="65"/>
      <c r="H126" s="65"/>
      <c r="I126" s="65"/>
      <c r="J126" s="66"/>
    </row>
    <row r="127" spans="1:13" ht="18.75" x14ac:dyDescent="0.25">
      <c r="B127" s="26"/>
      <c r="C127" t="s">
        <v>342</v>
      </c>
      <c r="D127" s="14"/>
      <c r="E127" s="14"/>
      <c r="F127" s="14"/>
      <c r="G127" s="48"/>
      <c r="H127" s="48"/>
      <c r="I127" s="48"/>
      <c r="J127" s="80"/>
    </row>
    <row r="128" spans="1:13" ht="19.5" thickBot="1" x14ac:dyDescent="0.3">
      <c r="B128" s="26"/>
      <c r="C128" t="s">
        <v>380</v>
      </c>
      <c r="D128" s="14"/>
      <c r="E128" s="14"/>
      <c r="F128" s="14"/>
      <c r="G128" s="48"/>
      <c r="H128" s="48"/>
      <c r="I128" s="48"/>
      <c r="J128" s="80"/>
    </row>
    <row r="129" spans="1:13" ht="18.75" x14ac:dyDescent="0.25">
      <c r="B129" s="26"/>
      <c r="C129" s="280" t="s">
        <v>6</v>
      </c>
      <c r="D129" s="281" t="s">
        <v>355</v>
      </c>
      <c r="E129" s="203"/>
      <c r="F129" s="203"/>
      <c r="G129" s="283"/>
      <c r="H129" s="396">
        <v>315.04000000000002</v>
      </c>
      <c r="I129" s="396"/>
      <c r="J129" s="284"/>
    </row>
    <row r="130" spans="1:13" ht="15.75" x14ac:dyDescent="0.25">
      <c r="B130" s="87"/>
      <c r="C130" s="62" t="s">
        <v>32</v>
      </c>
      <c r="D130" s="58" t="s">
        <v>381</v>
      </c>
      <c r="G130" s="278"/>
      <c r="H130" s="403">
        <f>H129*365</f>
        <v>114989.6</v>
      </c>
      <c r="I130" s="404"/>
      <c r="J130" s="3"/>
    </row>
    <row r="131" spans="1:13" ht="15.75" x14ac:dyDescent="0.25">
      <c r="B131" s="87"/>
      <c r="C131" s="62" t="s">
        <v>32</v>
      </c>
      <c r="D131" s="276" t="s">
        <v>208</v>
      </c>
      <c r="G131" s="278"/>
      <c r="H131" s="397">
        <f>H130*1.11</f>
        <v>127638.45600000002</v>
      </c>
      <c r="I131" s="397"/>
      <c r="J131" s="3"/>
    </row>
    <row r="132" spans="1:13" ht="15.75" x14ac:dyDescent="0.25">
      <c r="B132" s="87"/>
      <c r="C132" s="62" t="s">
        <v>8</v>
      </c>
      <c r="D132" s="58" t="s">
        <v>382</v>
      </c>
      <c r="E132" s="15"/>
      <c r="F132" s="15"/>
      <c r="G132" s="196"/>
      <c r="H132" s="398">
        <f>H131/12</f>
        <v>10636.538000000002</v>
      </c>
      <c r="I132" s="399"/>
      <c r="J132" s="71"/>
    </row>
    <row r="133" spans="1:13" ht="15.75" thickBot="1" x14ac:dyDescent="0.3">
      <c r="B133" s="38"/>
      <c r="C133" s="62"/>
      <c r="D133" s="6"/>
      <c r="E133" s="6"/>
      <c r="F133" s="282"/>
      <c r="G133" s="196"/>
      <c r="H133" s="400"/>
      <c r="I133" s="401"/>
      <c r="J133" s="71"/>
    </row>
    <row r="134" spans="1:13" ht="21.75" thickBot="1" x14ac:dyDescent="0.3">
      <c r="B134" s="43"/>
      <c r="C134" s="354" t="s">
        <v>200</v>
      </c>
      <c r="D134" s="342"/>
      <c r="E134" s="342"/>
      <c r="F134" s="352"/>
      <c r="G134" s="197"/>
      <c r="H134" s="402">
        <f>H132</f>
        <v>10636.538000000002</v>
      </c>
      <c r="I134" s="402"/>
      <c r="J134" s="89"/>
    </row>
    <row r="135" spans="1:13" ht="15.75" thickBot="1" x14ac:dyDescent="0.3"/>
    <row r="136" spans="1:13" ht="18.75" x14ac:dyDescent="0.3">
      <c r="A136" s="263">
        <v>17</v>
      </c>
      <c r="B136" s="382" t="s">
        <v>203</v>
      </c>
      <c r="C136" s="383"/>
      <c r="D136" s="383"/>
      <c r="E136" s="383"/>
      <c r="F136" s="383"/>
      <c r="G136" s="65"/>
      <c r="H136" s="65"/>
      <c r="I136" s="65"/>
      <c r="J136" s="66"/>
    </row>
    <row r="137" spans="1:13" ht="18.75" x14ac:dyDescent="0.25">
      <c r="B137" s="26"/>
      <c r="C137" s="14" t="s">
        <v>204</v>
      </c>
      <c r="D137" s="14"/>
      <c r="E137" s="14"/>
      <c r="F137" s="14"/>
      <c r="G137" s="48"/>
      <c r="H137" s="48"/>
      <c r="I137" s="48"/>
      <c r="J137" s="80"/>
    </row>
    <row r="138" spans="1:13" ht="18.75" x14ac:dyDescent="0.25">
      <c r="B138" s="26"/>
      <c r="C138" s="14" t="s">
        <v>205</v>
      </c>
      <c r="D138" s="14"/>
      <c r="E138" s="14"/>
      <c r="F138" s="14"/>
      <c r="G138" s="48"/>
      <c r="H138" s="48"/>
      <c r="I138" s="48"/>
      <c r="J138" s="80"/>
    </row>
    <row r="139" spans="1:13" ht="19.5" thickBot="1" x14ac:dyDescent="0.3">
      <c r="B139" s="26"/>
      <c r="C139" s="14" t="s">
        <v>358</v>
      </c>
      <c r="D139" s="14"/>
      <c r="E139" s="14"/>
      <c r="F139" s="14"/>
      <c r="G139" s="48"/>
      <c r="H139" s="48"/>
      <c r="I139" s="48"/>
      <c r="J139" s="80"/>
    </row>
    <row r="140" spans="1:13" ht="15.75" x14ac:dyDescent="0.25">
      <c r="B140" s="87"/>
      <c r="C140" s="79" t="s">
        <v>6</v>
      </c>
      <c r="D140" s="325" t="s">
        <v>98</v>
      </c>
      <c r="E140" s="15"/>
      <c r="F140" s="15"/>
      <c r="G140" s="290"/>
      <c r="H140" s="459">
        <f>H96</f>
        <v>395585.91160650004</v>
      </c>
      <c r="I140" s="459"/>
      <c r="J140" s="291"/>
    </row>
    <row r="141" spans="1:13" ht="15.75" x14ac:dyDescent="0.25">
      <c r="B141" s="87"/>
      <c r="C141" s="62" t="s">
        <v>8</v>
      </c>
      <c r="D141" t="s">
        <v>206</v>
      </c>
      <c r="G141" s="278"/>
      <c r="H141" s="397">
        <f>H140/12</f>
        <v>32965.492633875001</v>
      </c>
      <c r="I141" s="397"/>
      <c r="J141" s="3"/>
    </row>
    <row r="142" spans="1:13" ht="15.75" x14ac:dyDescent="0.25">
      <c r="B142" s="87"/>
      <c r="C142" s="62"/>
      <c r="D142" s="276"/>
      <c r="E142" s="15"/>
      <c r="F142" s="15"/>
      <c r="G142" s="196"/>
      <c r="H142" s="398"/>
      <c r="I142" s="399"/>
      <c r="J142" s="71"/>
    </row>
    <row r="143" spans="1:13" ht="19.5" thickBot="1" x14ac:dyDescent="0.35">
      <c r="B143" s="38"/>
      <c r="C143" s="62"/>
      <c r="D143" s="6"/>
      <c r="E143" s="6"/>
      <c r="F143" s="282"/>
      <c r="G143" s="196"/>
      <c r="H143" s="400"/>
      <c r="I143" s="401"/>
      <c r="J143" s="71"/>
      <c r="M143" s="167" t="s">
        <v>343</v>
      </c>
    </row>
    <row r="144" spans="1:13" ht="21.75" thickBot="1" x14ac:dyDescent="0.3">
      <c r="B144" s="43"/>
      <c r="C144" s="354" t="s">
        <v>203</v>
      </c>
      <c r="D144" s="342"/>
      <c r="E144" s="342"/>
      <c r="F144" s="352"/>
      <c r="G144" s="380"/>
      <c r="H144" s="457">
        <f>H141</f>
        <v>32965.492633875001</v>
      </c>
      <c r="I144" s="457"/>
      <c r="J144" s="381"/>
    </row>
  </sheetData>
  <sheetProtection algorithmName="SHA-512" hashValue="P/5tfg7SB/Sj049BP+29raji/xdZ3chhquV5pjV1IWyjxtGZC+FD2JCRBMei3t9M1TkN2z7eYZYUTL7X2uo3uQ==" saltValue="OevLKYAz5a7Y/ToAAQgYJQ==" spinCount="100000" sheet="1" selectLockedCells="1"/>
  <mergeCells count="67">
    <mergeCell ref="H140:I140"/>
    <mergeCell ref="H141:I141"/>
    <mergeCell ref="H142:I142"/>
    <mergeCell ref="H143:I143"/>
    <mergeCell ref="H144:I144"/>
    <mergeCell ref="H114:I114"/>
    <mergeCell ref="H107:I107"/>
    <mergeCell ref="H108:I108"/>
    <mergeCell ref="H109:I109"/>
    <mergeCell ref="H110:I110"/>
    <mergeCell ref="H112:I112"/>
    <mergeCell ref="H113:I113"/>
    <mergeCell ref="H85:I85"/>
    <mergeCell ref="H104:I104"/>
    <mergeCell ref="H89:I89"/>
    <mergeCell ref="H90:I90"/>
    <mergeCell ref="G91:J91"/>
    <mergeCell ref="H94:I94"/>
    <mergeCell ref="G95:J95"/>
    <mergeCell ref="H96:J96"/>
    <mergeCell ref="G97:J97"/>
    <mergeCell ref="H34:I34"/>
    <mergeCell ref="H31:I31"/>
    <mergeCell ref="H30:I30"/>
    <mergeCell ref="H61:I61"/>
    <mergeCell ref="H36:I36"/>
    <mergeCell ref="H43:I43"/>
    <mergeCell ref="H44:I44"/>
    <mergeCell ref="H47:I47"/>
    <mergeCell ref="H48:I48"/>
    <mergeCell ref="H49:I49"/>
    <mergeCell ref="G56:J56"/>
    <mergeCell ref="H59:I59"/>
    <mergeCell ref="H60:I60"/>
    <mergeCell ref="G40:J40"/>
    <mergeCell ref="G25:I25"/>
    <mergeCell ref="G26:J26"/>
    <mergeCell ref="G27:J27"/>
    <mergeCell ref="H32:I32"/>
    <mergeCell ref="H33:I33"/>
    <mergeCell ref="H14:I14"/>
    <mergeCell ref="H15:I15"/>
    <mergeCell ref="G16:J16"/>
    <mergeCell ref="H23:I23"/>
    <mergeCell ref="H24:I24"/>
    <mergeCell ref="H121:I121"/>
    <mergeCell ref="H124:I124"/>
    <mergeCell ref="H123:I123"/>
    <mergeCell ref="H122:I122"/>
    <mergeCell ref="H35:I35"/>
    <mergeCell ref="H86:I86"/>
    <mergeCell ref="G62:J62"/>
    <mergeCell ref="H65:I65"/>
    <mergeCell ref="H66:I66"/>
    <mergeCell ref="H67:I67"/>
    <mergeCell ref="H68:I68"/>
    <mergeCell ref="H69:J69"/>
    <mergeCell ref="H80:I80"/>
    <mergeCell ref="H79:I79"/>
    <mergeCell ref="H81:J81"/>
    <mergeCell ref="H84:I84"/>
    <mergeCell ref="H129:I129"/>
    <mergeCell ref="H131:I131"/>
    <mergeCell ref="H132:I132"/>
    <mergeCell ref="H133:I133"/>
    <mergeCell ref="H134:I134"/>
    <mergeCell ref="H130:I130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1F193-DA1D-4828-8508-1DBE3DD64E24}">
  <dimension ref="B1:K50"/>
  <sheetViews>
    <sheetView topLeftCell="A24" workbookViewId="0">
      <selection activeCell="D5" sqref="D5"/>
    </sheetView>
  </sheetViews>
  <sheetFormatPr baseColWidth="10" defaultRowHeight="15" x14ac:dyDescent="0.25"/>
  <cols>
    <col min="2" max="2" width="11.42578125" style="25"/>
    <col min="3" max="3" width="11.7109375" style="25" customWidth="1"/>
    <col min="4" max="4" width="14.7109375" style="25" customWidth="1"/>
    <col min="5" max="7" width="14.7109375" customWidth="1"/>
    <col min="8" max="8" width="13.85546875" customWidth="1"/>
    <col min="9" max="9" width="12.5703125" bestFit="1" customWidth="1"/>
    <col min="10" max="10" width="14.85546875" bestFit="1" customWidth="1"/>
  </cols>
  <sheetData>
    <row r="1" spans="2:11" ht="23.25" x14ac:dyDescent="0.35">
      <c r="B1" s="319" t="s">
        <v>82</v>
      </c>
    </row>
    <row r="2" spans="2:11" x14ac:dyDescent="0.25">
      <c r="F2" s="58" t="s">
        <v>111</v>
      </c>
    </row>
    <row r="3" spans="2:11" x14ac:dyDescent="0.25">
      <c r="B3" s="136" t="s">
        <v>81</v>
      </c>
      <c r="D3" s="367">
        <v>117.31</v>
      </c>
      <c r="F3" s="58" t="s">
        <v>110</v>
      </c>
    </row>
    <row r="4" spans="2:11" x14ac:dyDescent="0.25">
      <c r="B4" s="137" t="s">
        <v>80</v>
      </c>
      <c r="D4" s="367">
        <v>10</v>
      </c>
    </row>
    <row r="5" spans="2:11" x14ac:dyDescent="0.25">
      <c r="B5" s="107" t="s">
        <v>79</v>
      </c>
      <c r="D5" s="367">
        <f>D3*D4</f>
        <v>1173.0999999999999</v>
      </c>
      <c r="E5" s="58" t="s">
        <v>167</v>
      </c>
      <c r="K5" s="106"/>
    </row>
    <row r="6" spans="2:11" x14ac:dyDescent="0.25">
      <c r="B6" s="107"/>
      <c r="D6" s="104"/>
      <c r="E6" s="58" t="s">
        <v>165</v>
      </c>
    </row>
    <row r="7" spans="2:11" x14ac:dyDescent="0.25">
      <c r="B7" s="107"/>
      <c r="D7" s="104"/>
      <c r="E7" s="58" t="s">
        <v>164</v>
      </c>
      <c r="J7" s="103"/>
    </row>
    <row r="8" spans="2:11" ht="15.75" thickBot="1" x14ac:dyDescent="0.3">
      <c r="C8" s="105"/>
      <c r="D8" s="104"/>
      <c r="E8" s="58" t="s">
        <v>168</v>
      </c>
      <c r="J8" s="102"/>
    </row>
    <row r="9" spans="2:11" x14ac:dyDescent="0.25">
      <c r="B9" s="482" t="s">
        <v>78</v>
      </c>
      <c r="C9" s="484" t="s">
        <v>77</v>
      </c>
      <c r="D9" s="484" t="s">
        <v>76</v>
      </c>
      <c r="E9" s="486" t="s">
        <v>75</v>
      </c>
      <c r="F9" s="487"/>
      <c r="G9" s="488"/>
    </row>
    <row r="10" spans="2:11" x14ac:dyDescent="0.25">
      <c r="B10" s="483"/>
      <c r="C10" s="485"/>
      <c r="D10" s="485"/>
      <c r="E10" s="317">
        <v>30</v>
      </c>
      <c r="F10" s="317">
        <v>31</v>
      </c>
      <c r="G10" s="318">
        <v>365</v>
      </c>
    </row>
    <row r="11" spans="2:11" x14ac:dyDescent="0.25">
      <c r="B11" s="101">
        <v>2023</v>
      </c>
      <c r="C11" s="100">
        <v>0.11166</v>
      </c>
      <c r="D11" s="315">
        <f>$D$5*C11</f>
        <v>130.98834599999998</v>
      </c>
      <c r="E11" s="99">
        <f t="shared" ref="E11:E18" si="0">D11*$E$10</f>
        <v>3929.6503799999991</v>
      </c>
      <c r="F11" s="98">
        <f t="shared" ref="F11:F18" si="1">D11*$F$10</f>
        <v>4060.6387259999992</v>
      </c>
      <c r="G11" s="97">
        <f t="shared" ref="G11:G18" si="2">D11*$G$10</f>
        <v>47810.746289999995</v>
      </c>
    </row>
    <row r="12" spans="2:11" x14ac:dyDescent="0.25">
      <c r="B12" s="101">
        <v>2024</v>
      </c>
      <c r="C12" s="100">
        <v>0.12256</v>
      </c>
      <c r="D12" s="315">
        <f t="shared" ref="D12:D18" si="3">$D$5*C12</f>
        <v>143.775136</v>
      </c>
      <c r="E12" s="99">
        <f t="shared" si="0"/>
        <v>4313.2540799999997</v>
      </c>
      <c r="F12" s="98">
        <f t="shared" si="1"/>
        <v>4457.0292159999999</v>
      </c>
      <c r="G12" s="97">
        <f t="shared" si="2"/>
        <v>52477.924640000005</v>
      </c>
      <c r="J12" t="s">
        <v>26</v>
      </c>
    </row>
    <row r="13" spans="2:11" x14ac:dyDescent="0.25">
      <c r="B13" s="101">
        <v>2025</v>
      </c>
      <c r="C13" s="100">
        <v>0.13347000000000001</v>
      </c>
      <c r="D13" s="315">
        <f t="shared" si="3"/>
        <v>156.573657</v>
      </c>
      <c r="E13" s="99">
        <f t="shared" si="0"/>
        <v>4697.2097100000001</v>
      </c>
      <c r="F13" s="98">
        <f t="shared" si="1"/>
        <v>4853.783367</v>
      </c>
      <c r="G13" s="97">
        <f t="shared" si="2"/>
        <v>57149.384805000002</v>
      </c>
    </row>
    <row r="14" spans="2:11" x14ac:dyDescent="0.25">
      <c r="B14" s="101">
        <v>2026</v>
      </c>
      <c r="C14" s="100">
        <v>0.14438000000000001</v>
      </c>
      <c r="D14" s="315">
        <f t="shared" si="3"/>
        <v>169.37217799999999</v>
      </c>
      <c r="E14" s="99">
        <f t="shared" si="0"/>
        <v>5081.1653399999996</v>
      </c>
      <c r="F14" s="98">
        <f t="shared" si="1"/>
        <v>5250.5375180000001</v>
      </c>
      <c r="G14" s="97">
        <f t="shared" si="2"/>
        <v>61820.844969999998</v>
      </c>
    </row>
    <row r="15" spans="2:11" x14ac:dyDescent="0.25">
      <c r="B15" s="101">
        <v>2027</v>
      </c>
      <c r="C15" s="100">
        <v>0.15527999999999997</v>
      </c>
      <c r="D15" s="315">
        <f t="shared" si="3"/>
        <v>182.15896799999996</v>
      </c>
      <c r="E15" s="99">
        <f t="shared" si="0"/>
        <v>5464.7690399999992</v>
      </c>
      <c r="F15" s="98">
        <f t="shared" si="1"/>
        <v>5646.928007999999</v>
      </c>
      <c r="G15" s="97">
        <f t="shared" si="2"/>
        <v>66488.023319999978</v>
      </c>
    </row>
    <row r="16" spans="2:11" x14ac:dyDescent="0.25">
      <c r="B16" s="101">
        <v>2028</v>
      </c>
      <c r="C16" s="100">
        <v>0.16619</v>
      </c>
      <c r="D16" s="315">
        <f t="shared" si="3"/>
        <v>194.95748899999998</v>
      </c>
      <c r="E16" s="99">
        <f t="shared" si="0"/>
        <v>5848.7246699999996</v>
      </c>
      <c r="F16" s="98">
        <f t="shared" si="1"/>
        <v>6043.682158999999</v>
      </c>
      <c r="G16" s="97">
        <f t="shared" si="2"/>
        <v>71159.48348499999</v>
      </c>
    </row>
    <row r="17" spans="2:10" x14ac:dyDescent="0.25">
      <c r="B17" s="101">
        <v>2029</v>
      </c>
      <c r="C17" s="100">
        <v>0.17709</v>
      </c>
      <c r="D17" s="315">
        <f t="shared" si="3"/>
        <v>207.74427899999998</v>
      </c>
      <c r="E17" s="99">
        <f t="shared" si="0"/>
        <v>6232.3283699999993</v>
      </c>
      <c r="F17" s="98">
        <f t="shared" si="1"/>
        <v>6440.0726489999997</v>
      </c>
      <c r="G17" s="97">
        <f t="shared" si="2"/>
        <v>75826.661834999992</v>
      </c>
    </row>
    <row r="18" spans="2:10" ht="15.75" thickBot="1" x14ac:dyDescent="0.3">
      <c r="B18" s="96">
        <v>2030</v>
      </c>
      <c r="C18" s="95">
        <v>0.188</v>
      </c>
      <c r="D18" s="316">
        <f t="shared" si="3"/>
        <v>220.54279999999997</v>
      </c>
      <c r="E18" s="94">
        <f t="shared" si="0"/>
        <v>6616.2839999999987</v>
      </c>
      <c r="F18" s="93">
        <f t="shared" si="1"/>
        <v>6836.8267999999989</v>
      </c>
      <c r="G18" s="92">
        <f t="shared" si="2"/>
        <v>80498.121999999988</v>
      </c>
    </row>
    <row r="19" spans="2:10" x14ac:dyDescent="0.25">
      <c r="B19" s="58" t="s">
        <v>415</v>
      </c>
    </row>
    <row r="20" spans="2:10" x14ac:dyDescent="0.25">
      <c r="B20" s="137" t="s">
        <v>166</v>
      </c>
    </row>
    <row r="23" spans="2:10" ht="23.25" x14ac:dyDescent="0.35">
      <c r="D23" s="312">
        <v>2026</v>
      </c>
      <c r="E23" s="313" t="s">
        <v>235</v>
      </c>
      <c r="F23" s="314">
        <v>1.1731</v>
      </c>
      <c r="G23" s="321">
        <v>0.14438000000000001</v>
      </c>
    </row>
    <row r="24" spans="2:10" ht="45" x14ac:dyDescent="0.25">
      <c r="B24" s="311" t="s">
        <v>236</v>
      </c>
      <c r="C24" s="311" t="s">
        <v>209</v>
      </c>
      <c r="D24" s="311" t="s">
        <v>237</v>
      </c>
      <c r="E24" s="311" t="s">
        <v>233</v>
      </c>
      <c r="F24" s="311" t="s">
        <v>234</v>
      </c>
      <c r="G24" s="311" t="s">
        <v>210</v>
      </c>
      <c r="H24" s="311" t="s">
        <v>211</v>
      </c>
      <c r="I24" s="311" t="s">
        <v>212</v>
      </c>
    </row>
    <row r="25" spans="2:10" x14ac:dyDescent="0.25">
      <c r="B25" s="368">
        <v>117.31</v>
      </c>
      <c r="C25" s="369" t="s">
        <v>232</v>
      </c>
      <c r="D25" s="370">
        <v>315.04000000000002</v>
      </c>
      <c r="E25" s="371">
        <v>0.10075000000000001</v>
      </c>
      <c r="F25" s="372">
        <f t="shared" ref="F25:F49" si="4">D25*E25</f>
        <v>31.740280000000006</v>
      </c>
      <c r="G25" s="370">
        <f t="shared" ref="G25:G29" si="5">F25*28</f>
        <v>888.72784000000013</v>
      </c>
      <c r="H25" s="370">
        <f t="shared" ref="H25:H29" si="6">F25*30</f>
        <v>952.20840000000021</v>
      </c>
      <c r="I25" s="370">
        <f t="shared" ref="I25:I29" si="7">F25*31</f>
        <v>983.94868000000019</v>
      </c>
      <c r="J25" t="s">
        <v>414</v>
      </c>
    </row>
    <row r="26" spans="2:10" x14ac:dyDescent="0.25">
      <c r="B26" s="368">
        <v>117.31</v>
      </c>
      <c r="C26" s="369">
        <v>2.69</v>
      </c>
      <c r="D26" s="370">
        <f>B26*C26</f>
        <v>315.56389999999999</v>
      </c>
      <c r="E26" s="371">
        <v>0.12950999999999999</v>
      </c>
      <c r="F26" s="372">
        <f t="shared" si="4"/>
        <v>40.868680688999994</v>
      </c>
      <c r="G26" s="370">
        <f t="shared" si="5"/>
        <v>1144.3230592919999</v>
      </c>
      <c r="H26" s="370">
        <f t="shared" si="6"/>
        <v>1226.0604206699998</v>
      </c>
      <c r="I26" s="370">
        <f t="shared" si="7"/>
        <v>1266.9291013589998</v>
      </c>
      <c r="J26" t="s">
        <v>360</v>
      </c>
    </row>
    <row r="27" spans="2:10" x14ac:dyDescent="0.25">
      <c r="B27" s="368">
        <v>117.31</v>
      </c>
      <c r="C27" s="369">
        <v>3.01</v>
      </c>
      <c r="D27" s="370">
        <f>B27*C27</f>
        <v>353.10309999999998</v>
      </c>
      <c r="E27" s="371">
        <v>0.13286000000000001</v>
      </c>
      <c r="F27" s="372">
        <f t="shared" si="4"/>
        <v>46.913277866000001</v>
      </c>
      <c r="G27" s="370">
        <f t="shared" si="5"/>
        <v>1313.5717802480001</v>
      </c>
      <c r="H27" s="370">
        <f t="shared" si="6"/>
        <v>1407.39833598</v>
      </c>
      <c r="I27" s="370">
        <f t="shared" si="7"/>
        <v>1454.311613846</v>
      </c>
    </row>
    <row r="28" spans="2:10" x14ac:dyDescent="0.25">
      <c r="B28" s="368">
        <v>117.31</v>
      </c>
      <c r="C28" s="369">
        <v>3.51</v>
      </c>
      <c r="D28" s="370">
        <f>B28*C28</f>
        <v>411.75809999999996</v>
      </c>
      <c r="E28" s="371">
        <v>0.13538</v>
      </c>
      <c r="F28" s="372">
        <f t="shared" si="4"/>
        <v>55.743811577999992</v>
      </c>
      <c r="G28" s="370">
        <f t="shared" si="5"/>
        <v>1560.8267241839999</v>
      </c>
      <c r="H28" s="370">
        <f t="shared" si="6"/>
        <v>1672.3143473399998</v>
      </c>
      <c r="I28" s="370">
        <f t="shared" si="7"/>
        <v>1728.0581589179997</v>
      </c>
      <c r="J28" t="s">
        <v>416</v>
      </c>
    </row>
    <row r="29" spans="2:10" ht="15.75" x14ac:dyDescent="0.25">
      <c r="B29" s="368">
        <v>117.31</v>
      </c>
      <c r="C29" s="369">
        <v>4.01</v>
      </c>
      <c r="D29" s="370">
        <f>C29*B29</f>
        <v>470.41309999999999</v>
      </c>
      <c r="E29" s="371">
        <v>0.14438000000000001</v>
      </c>
      <c r="F29" s="372">
        <f t="shared" si="4"/>
        <v>67.918243378</v>
      </c>
      <c r="G29" s="370">
        <f t="shared" si="5"/>
        <v>1901.710814584</v>
      </c>
      <c r="H29" s="370">
        <f t="shared" si="6"/>
        <v>2037.5473013400001</v>
      </c>
      <c r="I29" s="370">
        <f t="shared" si="7"/>
        <v>2105.4655447179998</v>
      </c>
      <c r="J29" t="s">
        <v>417</v>
      </c>
    </row>
    <row r="30" spans="2:10" x14ac:dyDescent="0.25">
      <c r="B30" s="368">
        <v>117.31</v>
      </c>
      <c r="C30" s="373">
        <v>5</v>
      </c>
      <c r="D30" s="98">
        <f>C30*B30</f>
        <v>586.54999999999995</v>
      </c>
      <c r="E30" s="384">
        <v>0.14438000000000001</v>
      </c>
      <c r="F30" s="374">
        <f t="shared" si="4"/>
        <v>84.686088999999996</v>
      </c>
      <c r="G30" s="98">
        <f>F30*28</f>
        <v>2371.2104919999997</v>
      </c>
      <c r="H30" s="98">
        <f>F30*30</f>
        <v>2540.5826699999998</v>
      </c>
      <c r="I30" s="98">
        <f>F30*31</f>
        <v>2625.268759</v>
      </c>
      <c r="J30" t="s">
        <v>418</v>
      </c>
    </row>
    <row r="31" spans="2:10" x14ac:dyDescent="0.25">
      <c r="B31" s="368">
        <v>117.31</v>
      </c>
      <c r="C31" s="373">
        <v>6</v>
      </c>
      <c r="D31" s="98">
        <f>C31*B31</f>
        <v>703.86</v>
      </c>
      <c r="E31" s="384">
        <v>0.14438000000000001</v>
      </c>
      <c r="F31" s="374">
        <f t="shared" si="4"/>
        <v>101.62330680000001</v>
      </c>
      <c r="G31" s="98">
        <f>F31*28</f>
        <v>2845.4525904000002</v>
      </c>
      <c r="H31" s="98">
        <f>F31*30</f>
        <v>3048.6992040000005</v>
      </c>
      <c r="I31" s="98">
        <f>F31*31</f>
        <v>3150.3225108000001</v>
      </c>
    </row>
    <row r="32" spans="2:10" x14ac:dyDescent="0.25">
      <c r="B32" s="368">
        <v>117.31</v>
      </c>
      <c r="C32" s="373">
        <v>7</v>
      </c>
      <c r="D32" s="98">
        <f t="shared" ref="D32:D50" si="8">C32*B32</f>
        <v>821.17000000000007</v>
      </c>
      <c r="E32" s="384">
        <v>0.14438000000000001</v>
      </c>
      <c r="F32" s="374">
        <f t="shared" si="4"/>
        <v>118.56052460000002</v>
      </c>
      <c r="G32" s="98">
        <f t="shared" ref="G32:G50" si="9">F32*28</f>
        <v>3319.6946888000007</v>
      </c>
      <c r="H32" s="98">
        <f t="shared" ref="H32:H50" si="10">F32*30</f>
        <v>3556.8157380000007</v>
      </c>
      <c r="I32" s="98">
        <f t="shared" ref="I32:I50" si="11">F32*31</f>
        <v>3675.3762626000007</v>
      </c>
      <c r="J32" t="s">
        <v>26</v>
      </c>
    </row>
    <row r="33" spans="2:9" x14ac:dyDescent="0.25">
      <c r="B33" s="368">
        <v>117.31</v>
      </c>
      <c r="C33" s="373">
        <v>8</v>
      </c>
      <c r="D33" s="98">
        <f t="shared" si="8"/>
        <v>938.48</v>
      </c>
      <c r="E33" s="384">
        <v>0.14438000000000001</v>
      </c>
      <c r="F33" s="374">
        <f t="shared" si="4"/>
        <v>135.49774240000002</v>
      </c>
      <c r="G33" s="98">
        <f t="shared" si="9"/>
        <v>3793.9367872000007</v>
      </c>
      <c r="H33" s="98">
        <f t="shared" si="10"/>
        <v>4064.9322720000005</v>
      </c>
      <c r="I33" s="98">
        <f t="shared" si="11"/>
        <v>4200.4300144000008</v>
      </c>
    </row>
    <row r="34" spans="2:9" x14ac:dyDescent="0.25">
      <c r="B34" s="368">
        <v>117.31</v>
      </c>
      <c r="C34" s="373">
        <v>9</v>
      </c>
      <c r="D34" s="98">
        <f t="shared" si="8"/>
        <v>1055.79</v>
      </c>
      <c r="E34" s="384">
        <v>0.14438000000000001</v>
      </c>
      <c r="F34" s="374">
        <f t="shared" si="4"/>
        <v>152.43496020000001</v>
      </c>
      <c r="G34" s="98">
        <f t="shared" si="9"/>
        <v>4268.1788856000003</v>
      </c>
      <c r="H34" s="98">
        <f t="shared" si="10"/>
        <v>4573.0488059999998</v>
      </c>
      <c r="I34" s="98">
        <f t="shared" si="11"/>
        <v>4725.4837662</v>
      </c>
    </row>
    <row r="35" spans="2:9" x14ac:dyDescent="0.25">
      <c r="B35" s="368">
        <v>117.31</v>
      </c>
      <c r="C35" s="373">
        <v>10</v>
      </c>
      <c r="D35" s="98">
        <f t="shared" si="8"/>
        <v>1173.0999999999999</v>
      </c>
      <c r="E35" s="384">
        <v>0.14438000000000001</v>
      </c>
      <c r="F35" s="374">
        <f t="shared" si="4"/>
        <v>169.37217799999999</v>
      </c>
      <c r="G35" s="98">
        <f t="shared" si="9"/>
        <v>4742.4209839999994</v>
      </c>
      <c r="H35" s="98">
        <f t="shared" si="10"/>
        <v>5081.1653399999996</v>
      </c>
      <c r="I35" s="98">
        <f t="shared" si="11"/>
        <v>5250.5375180000001</v>
      </c>
    </row>
    <row r="36" spans="2:9" x14ac:dyDescent="0.25">
      <c r="B36" s="368">
        <v>117.31</v>
      </c>
      <c r="C36" s="373">
        <v>11</v>
      </c>
      <c r="D36" s="98">
        <f t="shared" si="8"/>
        <v>1290.4100000000001</v>
      </c>
      <c r="E36" s="384">
        <v>0.14438000000000001</v>
      </c>
      <c r="F36" s="374">
        <f t="shared" si="4"/>
        <v>186.30939580000003</v>
      </c>
      <c r="G36" s="98">
        <f t="shared" si="9"/>
        <v>5216.6630824000013</v>
      </c>
      <c r="H36" s="98">
        <f t="shared" si="10"/>
        <v>5589.2818740000012</v>
      </c>
      <c r="I36" s="98">
        <f t="shared" si="11"/>
        <v>5775.5912698000011</v>
      </c>
    </row>
    <row r="37" spans="2:9" x14ac:dyDescent="0.25">
      <c r="B37" s="368">
        <v>117.31</v>
      </c>
      <c r="C37" s="373">
        <v>12</v>
      </c>
      <c r="D37" s="98">
        <f t="shared" si="8"/>
        <v>1407.72</v>
      </c>
      <c r="E37" s="384">
        <v>0.14438000000000001</v>
      </c>
      <c r="F37" s="374">
        <f t="shared" si="4"/>
        <v>203.24661360000002</v>
      </c>
      <c r="G37" s="98">
        <f t="shared" si="9"/>
        <v>5690.9051808000004</v>
      </c>
      <c r="H37" s="98">
        <f t="shared" si="10"/>
        <v>6097.3984080000009</v>
      </c>
      <c r="I37" s="98">
        <f t="shared" si="11"/>
        <v>6300.6450216000003</v>
      </c>
    </row>
    <row r="38" spans="2:9" x14ac:dyDescent="0.25">
      <c r="B38" s="368">
        <v>117.31</v>
      </c>
      <c r="C38" s="373">
        <v>13</v>
      </c>
      <c r="D38" s="98">
        <f t="shared" si="8"/>
        <v>1525.03</v>
      </c>
      <c r="E38" s="384">
        <v>0.14438000000000001</v>
      </c>
      <c r="F38" s="374">
        <f t="shared" si="4"/>
        <v>220.1838314</v>
      </c>
      <c r="G38" s="98">
        <f t="shared" si="9"/>
        <v>6165.1472792000004</v>
      </c>
      <c r="H38" s="98">
        <f t="shared" si="10"/>
        <v>6605.5149419999998</v>
      </c>
      <c r="I38" s="98">
        <f t="shared" si="11"/>
        <v>6825.6987734000004</v>
      </c>
    </row>
    <row r="39" spans="2:9" x14ac:dyDescent="0.25">
      <c r="B39" s="368">
        <v>117.31</v>
      </c>
      <c r="C39" s="373">
        <v>14</v>
      </c>
      <c r="D39" s="98">
        <f t="shared" si="8"/>
        <v>1642.3400000000001</v>
      </c>
      <c r="E39" s="384">
        <v>0.14438000000000001</v>
      </c>
      <c r="F39" s="374">
        <f t="shared" si="4"/>
        <v>237.12104920000004</v>
      </c>
      <c r="G39" s="98">
        <f t="shared" si="9"/>
        <v>6639.3893776000014</v>
      </c>
      <c r="H39" s="98">
        <f t="shared" si="10"/>
        <v>7113.6314760000014</v>
      </c>
      <c r="I39" s="98">
        <f t="shared" si="11"/>
        <v>7350.7525252000014</v>
      </c>
    </row>
    <row r="40" spans="2:9" x14ac:dyDescent="0.25">
      <c r="B40" s="368">
        <v>117.31</v>
      </c>
      <c r="C40" s="373">
        <v>15</v>
      </c>
      <c r="D40" s="98">
        <f t="shared" si="8"/>
        <v>1759.65</v>
      </c>
      <c r="E40" s="384">
        <v>0.14438000000000001</v>
      </c>
      <c r="F40" s="374">
        <f t="shared" si="4"/>
        <v>254.05826700000003</v>
      </c>
      <c r="G40" s="98">
        <f t="shared" si="9"/>
        <v>7113.6314760000005</v>
      </c>
      <c r="H40" s="98">
        <f t="shared" si="10"/>
        <v>7621.7480100000012</v>
      </c>
      <c r="I40" s="98">
        <f t="shared" si="11"/>
        <v>7875.8062770000006</v>
      </c>
    </row>
    <row r="41" spans="2:9" x14ac:dyDescent="0.25">
      <c r="B41" s="368">
        <v>117.31</v>
      </c>
      <c r="C41" s="373">
        <v>16</v>
      </c>
      <c r="D41" s="98">
        <f t="shared" si="8"/>
        <v>1876.96</v>
      </c>
      <c r="E41" s="384">
        <v>0.14438000000000001</v>
      </c>
      <c r="F41" s="374">
        <f t="shared" si="4"/>
        <v>270.99548480000004</v>
      </c>
      <c r="G41" s="98">
        <f t="shared" si="9"/>
        <v>7587.8735744000014</v>
      </c>
      <c r="H41" s="98">
        <f t="shared" si="10"/>
        <v>8129.8645440000009</v>
      </c>
      <c r="I41" s="98">
        <f t="shared" si="11"/>
        <v>8400.8600288000016</v>
      </c>
    </row>
    <row r="42" spans="2:9" x14ac:dyDescent="0.25">
      <c r="B42" s="368">
        <v>117.31</v>
      </c>
      <c r="C42" s="373">
        <v>17</v>
      </c>
      <c r="D42" s="98">
        <f t="shared" si="8"/>
        <v>1994.27</v>
      </c>
      <c r="E42" s="384">
        <v>0.14438000000000001</v>
      </c>
      <c r="F42" s="374">
        <f t="shared" si="4"/>
        <v>287.93270260000003</v>
      </c>
      <c r="G42" s="98">
        <f t="shared" si="9"/>
        <v>8062.1156728000005</v>
      </c>
      <c r="H42" s="98">
        <f t="shared" si="10"/>
        <v>8637.9810780000007</v>
      </c>
      <c r="I42" s="98">
        <f t="shared" si="11"/>
        <v>8925.9137806000017</v>
      </c>
    </row>
    <row r="43" spans="2:9" x14ac:dyDescent="0.25">
      <c r="B43" s="368">
        <v>117.31</v>
      </c>
      <c r="C43" s="373">
        <v>18</v>
      </c>
      <c r="D43" s="98">
        <f t="shared" si="8"/>
        <v>2111.58</v>
      </c>
      <c r="E43" s="384">
        <v>0.14438000000000001</v>
      </c>
      <c r="F43" s="374">
        <f t="shared" si="4"/>
        <v>304.86992040000001</v>
      </c>
      <c r="G43" s="98">
        <f t="shared" si="9"/>
        <v>8536.3577712000006</v>
      </c>
      <c r="H43" s="98">
        <f t="shared" si="10"/>
        <v>9146.0976119999996</v>
      </c>
      <c r="I43" s="98">
        <f t="shared" si="11"/>
        <v>9450.9675324</v>
      </c>
    </row>
    <row r="44" spans="2:9" x14ac:dyDescent="0.25">
      <c r="B44" s="368">
        <v>117.31</v>
      </c>
      <c r="C44" s="373">
        <v>19</v>
      </c>
      <c r="D44" s="98">
        <f t="shared" si="8"/>
        <v>2228.89</v>
      </c>
      <c r="E44" s="384">
        <v>0.14438000000000001</v>
      </c>
      <c r="F44" s="374">
        <f t="shared" si="4"/>
        <v>321.8071382</v>
      </c>
      <c r="G44" s="98">
        <f t="shared" si="9"/>
        <v>9010.5998696000006</v>
      </c>
      <c r="H44" s="98">
        <f t="shared" si="10"/>
        <v>9654.2141460000003</v>
      </c>
      <c r="I44" s="98">
        <f t="shared" si="11"/>
        <v>9976.0212842000001</v>
      </c>
    </row>
    <row r="45" spans="2:9" x14ac:dyDescent="0.25">
      <c r="B45" s="368">
        <v>117.31</v>
      </c>
      <c r="C45" s="373">
        <v>20</v>
      </c>
      <c r="D45" s="98">
        <f t="shared" si="8"/>
        <v>2346.1999999999998</v>
      </c>
      <c r="E45" s="384">
        <v>0.14438000000000001</v>
      </c>
      <c r="F45" s="374">
        <f t="shared" si="4"/>
        <v>338.74435599999998</v>
      </c>
      <c r="G45" s="98">
        <f t="shared" si="9"/>
        <v>9484.8419679999988</v>
      </c>
      <c r="H45" s="98">
        <f t="shared" si="10"/>
        <v>10162.330679999999</v>
      </c>
      <c r="I45" s="98">
        <f t="shared" si="11"/>
        <v>10501.075036</v>
      </c>
    </row>
    <row r="46" spans="2:9" x14ac:dyDescent="0.25">
      <c r="B46" s="368">
        <v>117.31</v>
      </c>
      <c r="C46" s="373">
        <v>21</v>
      </c>
      <c r="D46" s="98">
        <f t="shared" si="8"/>
        <v>2463.5100000000002</v>
      </c>
      <c r="E46" s="384">
        <v>0.14438000000000001</v>
      </c>
      <c r="F46" s="374">
        <f t="shared" si="4"/>
        <v>355.68157380000002</v>
      </c>
      <c r="G46" s="98">
        <f t="shared" si="9"/>
        <v>9959.0840664000007</v>
      </c>
      <c r="H46" s="98">
        <f t="shared" si="10"/>
        <v>10670.447214</v>
      </c>
      <c r="I46" s="98">
        <f t="shared" si="11"/>
        <v>11026.1287878</v>
      </c>
    </row>
    <row r="47" spans="2:9" x14ac:dyDescent="0.25">
      <c r="B47" s="368">
        <v>117.31</v>
      </c>
      <c r="C47" s="373">
        <v>22</v>
      </c>
      <c r="D47" s="98">
        <f t="shared" si="8"/>
        <v>2580.8200000000002</v>
      </c>
      <c r="E47" s="384">
        <v>0.14438000000000001</v>
      </c>
      <c r="F47" s="374">
        <f t="shared" si="4"/>
        <v>372.61879160000007</v>
      </c>
      <c r="G47" s="98">
        <f t="shared" si="9"/>
        <v>10433.326164800003</v>
      </c>
      <c r="H47" s="98">
        <f t="shared" si="10"/>
        <v>11178.563748000002</v>
      </c>
      <c r="I47" s="98">
        <f t="shared" si="11"/>
        <v>11551.182539600002</v>
      </c>
    </row>
    <row r="48" spans="2:9" x14ac:dyDescent="0.25">
      <c r="B48" s="368">
        <v>117.31</v>
      </c>
      <c r="C48" s="373">
        <v>23</v>
      </c>
      <c r="D48" s="98">
        <f t="shared" si="8"/>
        <v>2698.13</v>
      </c>
      <c r="E48" s="384">
        <v>0.14438000000000001</v>
      </c>
      <c r="F48" s="374">
        <f t="shared" si="4"/>
        <v>389.55600940000005</v>
      </c>
      <c r="G48" s="98">
        <f t="shared" si="9"/>
        <v>10907.568263200001</v>
      </c>
      <c r="H48" s="98">
        <f t="shared" si="10"/>
        <v>11686.680282000001</v>
      </c>
      <c r="I48" s="98">
        <f t="shared" si="11"/>
        <v>12076.236291400002</v>
      </c>
    </row>
    <row r="49" spans="2:9" x14ac:dyDescent="0.25">
      <c r="B49" s="368">
        <v>117.31</v>
      </c>
      <c r="C49" s="373">
        <v>24</v>
      </c>
      <c r="D49" s="98">
        <f t="shared" si="8"/>
        <v>2815.44</v>
      </c>
      <c r="E49" s="384">
        <v>0.14438000000000001</v>
      </c>
      <c r="F49" s="374">
        <f t="shared" si="4"/>
        <v>406.49322720000004</v>
      </c>
      <c r="G49" s="98">
        <f t="shared" si="9"/>
        <v>11381.810361600001</v>
      </c>
      <c r="H49" s="98">
        <f t="shared" si="10"/>
        <v>12194.796816000002</v>
      </c>
      <c r="I49" s="98">
        <f t="shared" si="11"/>
        <v>12601.290043200001</v>
      </c>
    </row>
    <row r="50" spans="2:9" x14ac:dyDescent="0.25">
      <c r="B50" s="368">
        <v>117.31</v>
      </c>
      <c r="C50" s="373">
        <v>25</v>
      </c>
      <c r="D50" s="98">
        <f t="shared" si="8"/>
        <v>2932.75</v>
      </c>
      <c r="E50" s="384">
        <v>0.14438000000000001</v>
      </c>
      <c r="F50" s="374">
        <f>D50*E50</f>
        <v>423.43044500000002</v>
      </c>
      <c r="G50" s="98">
        <f t="shared" si="9"/>
        <v>11856.052460000001</v>
      </c>
      <c r="H50" s="98">
        <f t="shared" si="10"/>
        <v>12702.913350000001</v>
      </c>
      <c r="I50" s="98">
        <f t="shared" si="11"/>
        <v>13126.343795000001</v>
      </c>
    </row>
  </sheetData>
  <sheetProtection algorithmName="SHA-512" hashValue="hehTluSqKKzHbA/rCD1dA9k9F85feaZmN+K6zQ4xp0sb2qIIbPqezYB8xeWbYxtwNzmGlrr3muh4D9lBZVgDfQ==" saltValue="8oSO4AwHuMprmIBxgLBUkQ==" spinCount="100000" sheet="1" selectLockedCells="1"/>
  <mergeCells count="4">
    <mergeCell ref="B9:B10"/>
    <mergeCell ref="C9:C10"/>
    <mergeCell ref="D9:D10"/>
    <mergeCell ref="E9:G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6635C-C845-467F-BE50-3C4F5A7039E4}">
  <dimension ref="A1:AV234"/>
  <sheetViews>
    <sheetView topLeftCell="H23" zoomScale="80" zoomScaleNormal="80" workbookViewId="0">
      <selection activeCell="Q41" sqref="Q41"/>
    </sheetView>
  </sheetViews>
  <sheetFormatPr baseColWidth="10" defaultColWidth="11.42578125" defaultRowHeight="15" x14ac:dyDescent="0.25"/>
  <cols>
    <col min="1" max="6" width="2.7109375" style="15" hidden="1" customWidth="1"/>
    <col min="7" max="7" width="17.7109375" style="15" hidden="1" customWidth="1"/>
    <col min="8" max="9" width="5.85546875" style="15" customWidth="1"/>
    <col min="10" max="10" width="20.7109375" style="15" customWidth="1"/>
    <col min="11" max="11" width="22.85546875" style="15" customWidth="1"/>
    <col min="12" max="12" width="23.7109375" style="15" customWidth="1"/>
    <col min="13" max="13" width="17" style="131" customWidth="1"/>
    <col min="14" max="14" width="3.7109375" style="131" customWidth="1"/>
    <col min="15" max="15" width="19.7109375" style="131" customWidth="1"/>
    <col min="16" max="16" width="18.7109375" style="131" customWidth="1"/>
    <col min="17" max="17" width="20" style="134" bestFit="1" customWidth="1"/>
    <col min="18" max="16384" width="11.42578125" style="15"/>
  </cols>
  <sheetData>
    <row r="1" spans="1:19" s="108" customFormat="1" ht="9.9499999999999993" customHeight="1" thickBot="1" x14ac:dyDescent="0.3">
      <c r="H1" s="108">
        <v>1</v>
      </c>
      <c r="I1" s="108">
        <v>1</v>
      </c>
      <c r="J1" s="109">
        <v>20</v>
      </c>
      <c r="K1" s="109">
        <v>20</v>
      </c>
      <c r="L1" s="109">
        <v>20</v>
      </c>
      <c r="M1" s="109">
        <v>20</v>
      </c>
      <c r="N1" s="109"/>
      <c r="O1" s="109"/>
      <c r="P1" s="109">
        <v>20</v>
      </c>
      <c r="Q1" s="109">
        <v>20</v>
      </c>
    </row>
    <row r="2" spans="1:19" s="110" customFormat="1" ht="69.95" hidden="1" customHeight="1" thickBot="1" x14ac:dyDescent="0.3">
      <c r="H2" s="111"/>
      <c r="I2" s="111"/>
      <c r="J2" s="462"/>
      <c r="K2" s="462"/>
      <c r="L2" s="462"/>
      <c r="M2" s="462"/>
      <c r="N2" s="462"/>
      <c r="O2" s="462"/>
      <c r="P2" s="462"/>
      <c r="Q2" s="463"/>
      <c r="R2" s="111"/>
    </row>
    <row r="3" spans="1:19" s="112" customFormat="1" ht="39.950000000000003" customHeight="1" thickTop="1" thickBot="1" x14ac:dyDescent="0.3">
      <c r="A3" s="464"/>
      <c r="B3" s="464"/>
      <c r="C3" s="464"/>
      <c r="D3" s="464"/>
      <c r="E3" s="464"/>
      <c r="F3" s="464"/>
      <c r="G3" s="464"/>
      <c r="J3" s="465" t="s">
        <v>95</v>
      </c>
      <c r="K3" s="466"/>
      <c r="L3" s="466"/>
      <c r="M3" s="466"/>
      <c r="N3" s="466"/>
      <c r="O3" s="466"/>
      <c r="P3" s="466"/>
      <c r="Q3" s="467"/>
    </row>
    <row r="4" spans="1:19" s="113" customFormat="1" ht="39.950000000000003" customHeight="1" thickTop="1" thickBot="1" x14ac:dyDescent="0.25">
      <c r="J4" s="150" t="s">
        <v>83</v>
      </c>
      <c r="K4" s="151" t="s">
        <v>84</v>
      </c>
      <c r="L4" s="152" t="s">
        <v>85</v>
      </c>
      <c r="M4" s="468" t="s">
        <v>86</v>
      </c>
      <c r="N4" s="469"/>
      <c r="O4" s="153" t="s">
        <v>93</v>
      </c>
      <c r="P4" s="153" t="s">
        <v>87</v>
      </c>
      <c r="Q4" s="154" t="s">
        <v>94</v>
      </c>
    </row>
    <row r="5" spans="1:19" s="112" customFormat="1" ht="15" customHeight="1" thickTop="1" thickBot="1" x14ac:dyDescent="0.3">
      <c r="I5" s="310" t="s">
        <v>231</v>
      </c>
      <c r="J5" s="320">
        <v>46235</v>
      </c>
      <c r="K5" s="320">
        <v>47984</v>
      </c>
      <c r="L5" s="304">
        <v>2932.75</v>
      </c>
      <c r="M5" s="305">
        <f t="shared" ref="M5:M27" si="0">+K5-J5</f>
        <v>1749</v>
      </c>
      <c r="N5" s="306">
        <v>1</v>
      </c>
      <c r="O5" s="307">
        <f t="shared" ref="O5:O27" si="1">M5+N5</f>
        <v>1750</v>
      </c>
      <c r="P5" s="308">
        <f>O5/7</f>
        <v>250</v>
      </c>
      <c r="Q5" s="309">
        <f t="shared" ref="Q5:Q27" si="2">L5*O5</f>
        <v>5132312.5</v>
      </c>
      <c r="S5" s="175" t="s">
        <v>140</v>
      </c>
    </row>
    <row r="6" spans="1:19" ht="15" customHeight="1" thickTop="1" thickBot="1" x14ac:dyDescent="0.3">
      <c r="J6" s="357"/>
      <c r="K6" s="357"/>
      <c r="L6" s="355"/>
      <c r="M6" s="156">
        <f t="shared" si="0"/>
        <v>0</v>
      </c>
      <c r="N6" s="157">
        <v>0</v>
      </c>
      <c r="O6" s="158">
        <f t="shared" si="1"/>
        <v>0</v>
      </c>
      <c r="P6" s="159">
        <f t="shared" ref="P6:P27" si="3">O6/7</f>
        <v>0</v>
      </c>
      <c r="Q6" s="160">
        <f t="shared" si="2"/>
        <v>0</v>
      </c>
      <c r="S6" s="176" t="s">
        <v>141</v>
      </c>
    </row>
    <row r="7" spans="1:19" ht="15" customHeight="1" thickTop="1" thickBot="1" x14ac:dyDescent="0.3">
      <c r="J7" s="357"/>
      <c r="K7" s="357"/>
      <c r="L7" s="355"/>
      <c r="M7" s="156">
        <f t="shared" si="0"/>
        <v>0</v>
      </c>
      <c r="N7" s="158">
        <v>0</v>
      </c>
      <c r="O7" s="158">
        <f t="shared" si="1"/>
        <v>0</v>
      </c>
      <c r="P7" s="159">
        <f t="shared" si="3"/>
        <v>0</v>
      </c>
      <c r="Q7" s="160">
        <f t="shared" si="2"/>
        <v>0</v>
      </c>
      <c r="S7" s="176" t="s">
        <v>142</v>
      </c>
    </row>
    <row r="8" spans="1:19" ht="15" customHeight="1" thickTop="1" thickBot="1" x14ac:dyDescent="0.3">
      <c r="I8" s="15" t="s">
        <v>26</v>
      </c>
      <c r="J8" s="357"/>
      <c r="K8" s="357"/>
      <c r="L8" s="355"/>
      <c r="M8" s="156">
        <f t="shared" si="0"/>
        <v>0</v>
      </c>
      <c r="N8" s="158">
        <v>0</v>
      </c>
      <c r="O8" s="158">
        <f t="shared" si="1"/>
        <v>0</v>
      </c>
      <c r="P8" s="159">
        <f t="shared" si="3"/>
        <v>0</v>
      </c>
      <c r="Q8" s="160">
        <f t="shared" si="2"/>
        <v>0</v>
      </c>
      <c r="S8"/>
    </row>
    <row r="9" spans="1:19" ht="15" customHeight="1" thickTop="1" thickBot="1" x14ac:dyDescent="0.3">
      <c r="J9" s="357"/>
      <c r="K9" s="357"/>
      <c r="L9" s="355"/>
      <c r="M9" s="156">
        <f t="shared" si="0"/>
        <v>0</v>
      </c>
      <c r="N9" s="158">
        <v>0</v>
      </c>
      <c r="O9" s="158">
        <f t="shared" si="1"/>
        <v>0</v>
      </c>
      <c r="P9" s="159">
        <f t="shared" si="3"/>
        <v>0</v>
      </c>
      <c r="Q9" s="160">
        <f t="shared" si="2"/>
        <v>0</v>
      </c>
      <c r="S9"/>
    </row>
    <row r="10" spans="1:19" ht="15" customHeight="1" thickTop="1" thickBot="1" x14ac:dyDescent="0.3">
      <c r="J10" s="357"/>
      <c r="K10" s="357"/>
      <c r="L10" s="355"/>
      <c r="M10" s="158">
        <f t="shared" si="0"/>
        <v>0</v>
      </c>
      <c r="N10" s="158">
        <v>0</v>
      </c>
      <c r="O10" s="158">
        <f t="shared" si="1"/>
        <v>0</v>
      </c>
      <c r="P10" s="159">
        <f t="shared" si="3"/>
        <v>0</v>
      </c>
      <c r="Q10" s="160">
        <f t="shared" si="2"/>
        <v>0</v>
      </c>
      <c r="S10" s="177" t="s">
        <v>143</v>
      </c>
    </row>
    <row r="11" spans="1:19" ht="15" customHeight="1" thickTop="1" thickBot="1" x14ac:dyDescent="0.3">
      <c r="J11" s="357"/>
      <c r="K11" s="357"/>
      <c r="L11" s="355"/>
      <c r="M11" s="158">
        <f t="shared" si="0"/>
        <v>0</v>
      </c>
      <c r="N11" s="158">
        <v>0</v>
      </c>
      <c r="O11" s="158">
        <f t="shared" si="1"/>
        <v>0</v>
      </c>
      <c r="P11" s="159">
        <f t="shared" si="3"/>
        <v>0</v>
      </c>
      <c r="Q11" s="160">
        <f t="shared" si="2"/>
        <v>0</v>
      </c>
      <c r="S11" s="178" t="s">
        <v>144</v>
      </c>
    </row>
    <row r="12" spans="1:19" ht="15" customHeight="1" thickTop="1" thickBot="1" x14ac:dyDescent="0.3">
      <c r="J12" s="357"/>
      <c r="K12" s="357"/>
      <c r="L12" s="355"/>
      <c r="M12" s="158">
        <f t="shared" si="0"/>
        <v>0</v>
      </c>
      <c r="N12" s="158">
        <v>0</v>
      </c>
      <c r="O12" s="158">
        <f t="shared" si="1"/>
        <v>0</v>
      </c>
      <c r="P12" s="159">
        <f t="shared" si="3"/>
        <v>0</v>
      </c>
      <c r="Q12" s="160">
        <f t="shared" si="2"/>
        <v>0</v>
      </c>
      <c r="S12" s="179" t="s">
        <v>145</v>
      </c>
    </row>
    <row r="13" spans="1:19" ht="15" customHeight="1" thickTop="1" thickBot="1" x14ac:dyDescent="0.3">
      <c r="J13" s="357"/>
      <c r="K13" s="357"/>
      <c r="L13" s="355"/>
      <c r="M13" s="158">
        <f t="shared" si="0"/>
        <v>0</v>
      </c>
      <c r="N13" s="158">
        <v>0</v>
      </c>
      <c r="O13" s="158">
        <f t="shared" si="1"/>
        <v>0</v>
      </c>
      <c r="P13" s="159">
        <f t="shared" si="3"/>
        <v>0</v>
      </c>
      <c r="Q13" s="160">
        <f t="shared" si="2"/>
        <v>0</v>
      </c>
      <c r="S13" s="180" t="s">
        <v>146</v>
      </c>
    </row>
    <row r="14" spans="1:19" ht="15" customHeight="1" thickTop="1" thickBot="1" x14ac:dyDescent="0.3">
      <c r="J14" s="357"/>
      <c r="K14" s="357"/>
      <c r="L14" s="355"/>
      <c r="M14" s="158">
        <f t="shared" si="0"/>
        <v>0</v>
      </c>
      <c r="N14" s="158">
        <v>0</v>
      </c>
      <c r="O14" s="158">
        <f t="shared" si="1"/>
        <v>0</v>
      </c>
      <c r="P14" s="159">
        <f t="shared" si="3"/>
        <v>0</v>
      </c>
      <c r="Q14" s="160">
        <f t="shared" si="2"/>
        <v>0</v>
      </c>
      <c r="S14" s="179" t="s">
        <v>147</v>
      </c>
    </row>
    <row r="15" spans="1:19" ht="15" customHeight="1" thickTop="1" thickBot="1" x14ac:dyDescent="0.3">
      <c r="J15" s="357"/>
      <c r="K15" s="357"/>
      <c r="L15" s="355"/>
      <c r="M15" s="158">
        <f t="shared" si="0"/>
        <v>0</v>
      </c>
      <c r="N15" s="158">
        <v>0</v>
      </c>
      <c r="O15" s="158">
        <f t="shared" si="1"/>
        <v>0</v>
      </c>
      <c r="P15" s="159">
        <f t="shared" si="3"/>
        <v>0</v>
      </c>
      <c r="Q15" s="160">
        <f t="shared" si="2"/>
        <v>0</v>
      </c>
      <c r="S15" s="180" t="s">
        <v>148</v>
      </c>
    </row>
    <row r="16" spans="1:19" ht="15" customHeight="1" thickTop="1" thickBot="1" x14ac:dyDescent="0.3">
      <c r="J16" s="357"/>
      <c r="K16" s="357"/>
      <c r="L16" s="355"/>
      <c r="M16" s="158">
        <f t="shared" si="0"/>
        <v>0</v>
      </c>
      <c r="N16" s="158">
        <v>0</v>
      </c>
      <c r="O16" s="158">
        <f t="shared" si="1"/>
        <v>0</v>
      </c>
      <c r="P16" s="159">
        <f t="shared" si="3"/>
        <v>0</v>
      </c>
      <c r="Q16" s="160">
        <f t="shared" si="2"/>
        <v>0</v>
      </c>
      <c r="S16"/>
    </row>
    <row r="17" spans="10:19" ht="15" customHeight="1" thickTop="1" thickBot="1" x14ac:dyDescent="0.3">
      <c r="J17" s="357"/>
      <c r="K17" s="357"/>
      <c r="L17" s="355"/>
      <c r="M17" s="158">
        <f t="shared" si="0"/>
        <v>0</v>
      </c>
      <c r="N17" s="158">
        <v>0</v>
      </c>
      <c r="O17" s="158">
        <f t="shared" si="1"/>
        <v>0</v>
      </c>
      <c r="P17" s="159">
        <f t="shared" si="3"/>
        <v>0</v>
      </c>
      <c r="Q17" s="160">
        <f t="shared" si="2"/>
        <v>0</v>
      </c>
      <c r="S17"/>
    </row>
    <row r="18" spans="10:19" ht="15" customHeight="1" thickTop="1" thickBot="1" x14ac:dyDescent="0.3">
      <c r="J18" s="357"/>
      <c r="K18" s="357"/>
      <c r="L18" s="355"/>
      <c r="M18" s="158">
        <f t="shared" si="0"/>
        <v>0</v>
      </c>
      <c r="N18" s="158">
        <v>0</v>
      </c>
      <c r="O18" s="158">
        <f t="shared" si="1"/>
        <v>0</v>
      </c>
      <c r="P18" s="159">
        <f t="shared" si="3"/>
        <v>0</v>
      </c>
      <c r="Q18" s="160">
        <f t="shared" si="2"/>
        <v>0</v>
      </c>
      <c r="S18" s="177" t="s">
        <v>149</v>
      </c>
    </row>
    <row r="19" spans="10:19" ht="15" customHeight="1" thickTop="1" thickBot="1" x14ac:dyDescent="0.3">
      <c r="J19" s="357"/>
      <c r="K19" s="357"/>
      <c r="L19" s="355"/>
      <c r="M19" s="158">
        <f t="shared" si="0"/>
        <v>0</v>
      </c>
      <c r="N19" s="158">
        <v>0</v>
      </c>
      <c r="O19" s="158">
        <f t="shared" si="1"/>
        <v>0</v>
      </c>
      <c r="P19" s="159">
        <f t="shared" si="3"/>
        <v>0</v>
      </c>
      <c r="Q19" s="160">
        <f t="shared" si="2"/>
        <v>0</v>
      </c>
      <c r="S19" s="176" t="s">
        <v>150</v>
      </c>
    </row>
    <row r="20" spans="10:19" ht="15" customHeight="1" thickTop="1" thickBot="1" x14ac:dyDescent="0.3">
      <c r="J20" s="357"/>
      <c r="K20" s="357"/>
      <c r="L20" s="355"/>
      <c r="M20" s="158">
        <f t="shared" si="0"/>
        <v>0</v>
      </c>
      <c r="N20" s="158">
        <v>0</v>
      </c>
      <c r="O20" s="158">
        <f t="shared" si="1"/>
        <v>0</v>
      </c>
      <c r="P20" s="159">
        <f t="shared" si="3"/>
        <v>0</v>
      </c>
      <c r="Q20" s="160">
        <f t="shared" si="2"/>
        <v>0</v>
      </c>
      <c r="S20" s="176" t="s">
        <v>151</v>
      </c>
    </row>
    <row r="21" spans="10:19" ht="15" customHeight="1" thickTop="1" thickBot="1" x14ac:dyDescent="0.3">
      <c r="J21" s="357"/>
      <c r="K21" s="357"/>
      <c r="L21" s="355"/>
      <c r="M21" s="158">
        <f t="shared" si="0"/>
        <v>0</v>
      </c>
      <c r="N21" s="158">
        <v>0</v>
      </c>
      <c r="O21" s="158">
        <f t="shared" si="1"/>
        <v>0</v>
      </c>
      <c r="P21" s="159">
        <f t="shared" si="3"/>
        <v>0</v>
      </c>
      <c r="Q21" s="160">
        <f t="shared" si="2"/>
        <v>0</v>
      </c>
      <c r="S21" s="180" t="s">
        <v>152</v>
      </c>
    </row>
    <row r="22" spans="10:19" ht="15" customHeight="1" thickTop="1" thickBot="1" x14ac:dyDescent="0.3">
      <c r="J22" s="357"/>
      <c r="K22" s="357"/>
      <c r="L22" s="355"/>
      <c r="M22" s="158">
        <f t="shared" si="0"/>
        <v>0</v>
      </c>
      <c r="N22" s="158">
        <v>0</v>
      </c>
      <c r="O22" s="158">
        <f t="shared" si="1"/>
        <v>0</v>
      </c>
      <c r="P22" s="159">
        <f t="shared" si="3"/>
        <v>0</v>
      </c>
      <c r="Q22" s="160">
        <f t="shared" si="2"/>
        <v>0</v>
      </c>
      <c r="S22" s="180" t="s">
        <v>153</v>
      </c>
    </row>
    <row r="23" spans="10:19" ht="15" customHeight="1" thickTop="1" thickBot="1" x14ac:dyDescent="0.3">
      <c r="J23" s="357"/>
      <c r="K23" s="357"/>
      <c r="L23" s="355"/>
      <c r="M23" s="158">
        <f t="shared" si="0"/>
        <v>0</v>
      </c>
      <c r="N23" s="158">
        <v>0</v>
      </c>
      <c r="O23" s="158">
        <f t="shared" si="1"/>
        <v>0</v>
      </c>
      <c r="P23" s="159">
        <f t="shared" si="3"/>
        <v>0</v>
      </c>
      <c r="Q23" s="160">
        <f t="shared" si="2"/>
        <v>0</v>
      </c>
      <c r="S23" s="181" t="s">
        <v>154</v>
      </c>
    </row>
    <row r="24" spans="10:19" ht="15" customHeight="1" thickTop="1" thickBot="1" x14ac:dyDescent="0.3">
      <c r="J24" s="357"/>
      <c r="K24" s="357"/>
      <c r="L24" s="355"/>
      <c r="M24" s="158">
        <f t="shared" si="0"/>
        <v>0</v>
      </c>
      <c r="N24" s="158">
        <v>0</v>
      </c>
      <c r="O24" s="158">
        <f t="shared" si="1"/>
        <v>0</v>
      </c>
      <c r="P24" s="159">
        <f t="shared" si="3"/>
        <v>0</v>
      </c>
      <c r="Q24" s="160">
        <f t="shared" si="2"/>
        <v>0</v>
      </c>
      <c r="S24" s="180" t="s">
        <v>155</v>
      </c>
    </row>
    <row r="25" spans="10:19" ht="15" customHeight="1" thickTop="1" thickBot="1" x14ac:dyDescent="0.3">
      <c r="J25" s="357"/>
      <c r="K25" s="357"/>
      <c r="L25" s="355"/>
      <c r="M25" s="158">
        <f t="shared" si="0"/>
        <v>0</v>
      </c>
      <c r="N25" s="158">
        <v>0</v>
      </c>
      <c r="O25" s="158">
        <f t="shared" si="1"/>
        <v>0</v>
      </c>
      <c r="P25" s="159">
        <f t="shared" si="3"/>
        <v>0</v>
      </c>
      <c r="Q25" s="160">
        <f t="shared" si="2"/>
        <v>0</v>
      </c>
      <c r="S25" s="180" t="s">
        <v>156</v>
      </c>
    </row>
    <row r="26" spans="10:19" ht="15" customHeight="1" thickTop="1" thickBot="1" x14ac:dyDescent="0.3">
      <c r="J26" s="357"/>
      <c r="K26" s="357"/>
      <c r="L26" s="355"/>
      <c r="M26" s="158">
        <f t="shared" si="0"/>
        <v>0</v>
      </c>
      <c r="N26" s="158">
        <v>0</v>
      </c>
      <c r="O26" s="158">
        <f t="shared" si="1"/>
        <v>0</v>
      </c>
      <c r="P26" s="159">
        <f t="shared" si="3"/>
        <v>0</v>
      </c>
      <c r="Q26" s="160">
        <f t="shared" si="2"/>
        <v>0</v>
      </c>
      <c r="S26"/>
    </row>
    <row r="27" spans="10:19" ht="15" customHeight="1" thickTop="1" thickBot="1" x14ac:dyDescent="0.3">
      <c r="J27" s="357"/>
      <c r="K27" s="357"/>
      <c r="L27" s="355"/>
      <c r="M27" s="158">
        <f t="shared" si="0"/>
        <v>0</v>
      </c>
      <c r="N27" s="158">
        <v>0</v>
      </c>
      <c r="O27" s="158">
        <f t="shared" si="1"/>
        <v>0</v>
      </c>
      <c r="P27" s="159">
        <f t="shared" si="3"/>
        <v>0</v>
      </c>
      <c r="Q27" s="160">
        <f t="shared" si="2"/>
        <v>0</v>
      </c>
      <c r="S27"/>
    </row>
    <row r="28" spans="10:19" ht="15" customHeight="1" thickTop="1" thickBot="1" x14ac:dyDescent="0.3">
      <c r="J28" s="357"/>
      <c r="K28" s="357"/>
      <c r="L28" s="355"/>
      <c r="M28" s="158"/>
      <c r="N28" s="158"/>
      <c r="O28" s="158"/>
      <c r="P28" s="159"/>
      <c r="Q28" s="160">
        <f t="shared" ref="Q28:Q38" si="4">L28*O28</f>
        <v>0</v>
      </c>
      <c r="S28" s="177" t="s">
        <v>157</v>
      </c>
    </row>
    <row r="29" spans="10:19" ht="15" customHeight="1" thickTop="1" thickBot="1" x14ac:dyDescent="0.3">
      <c r="J29" s="357"/>
      <c r="K29" s="357"/>
      <c r="L29" s="355"/>
      <c r="M29" s="158"/>
      <c r="N29" s="158"/>
      <c r="O29" s="158"/>
      <c r="P29" s="159"/>
      <c r="Q29" s="160">
        <f t="shared" si="4"/>
        <v>0</v>
      </c>
      <c r="S29" s="180" t="s">
        <v>158</v>
      </c>
    </row>
    <row r="30" spans="10:19" ht="15" customHeight="1" thickTop="1" thickBot="1" x14ac:dyDescent="0.3">
      <c r="J30" s="357"/>
      <c r="K30" s="357"/>
      <c r="L30" s="355"/>
      <c r="M30" s="158"/>
      <c r="N30" s="158"/>
      <c r="O30" s="158"/>
      <c r="P30" s="159"/>
      <c r="Q30" s="160">
        <f t="shared" si="4"/>
        <v>0</v>
      </c>
      <c r="S30" s="180" t="s">
        <v>159</v>
      </c>
    </row>
    <row r="31" spans="10:19" ht="15" customHeight="1" thickTop="1" thickBot="1" x14ac:dyDescent="0.3">
      <c r="J31" s="357"/>
      <c r="K31" s="357"/>
      <c r="L31" s="355"/>
      <c r="M31" s="158"/>
      <c r="N31" s="158"/>
      <c r="O31" s="158"/>
      <c r="P31" s="159"/>
      <c r="Q31" s="160">
        <f t="shared" si="4"/>
        <v>0</v>
      </c>
    </row>
    <row r="32" spans="10:19" ht="15" customHeight="1" thickTop="1" thickBot="1" x14ac:dyDescent="0.3">
      <c r="J32" s="357"/>
      <c r="K32" s="357"/>
      <c r="L32" s="356"/>
      <c r="M32" s="158"/>
      <c r="N32" s="158"/>
      <c r="O32" s="158"/>
      <c r="P32" s="159"/>
      <c r="Q32" s="160">
        <f t="shared" si="4"/>
        <v>0</v>
      </c>
    </row>
    <row r="33" spans="1:17" ht="15" customHeight="1" thickTop="1" thickBot="1" x14ac:dyDescent="0.3">
      <c r="J33" s="357"/>
      <c r="K33" s="357"/>
      <c r="L33" s="356"/>
      <c r="M33" s="158"/>
      <c r="N33" s="158"/>
      <c r="O33" s="158"/>
      <c r="P33" s="159"/>
      <c r="Q33" s="160">
        <f t="shared" si="4"/>
        <v>0</v>
      </c>
    </row>
    <row r="34" spans="1:17" ht="15" customHeight="1" thickTop="1" thickBot="1" x14ac:dyDescent="0.3">
      <c r="J34" s="357"/>
      <c r="K34" s="357"/>
      <c r="L34" s="356"/>
      <c r="M34" s="158"/>
      <c r="N34" s="158"/>
      <c r="O34" s="158"/>
      <c r="P34" s="159"/>
      <c r="Q34" s="160">
        <f t="shared" si="4"/>
        <v>0</v>
      </c>
    </row>
    <row r="35" spans="1:17" ht="15" customHeight="1" thickTop="1" thickBot="1" x14ac:dyDescent="0.3">
      <c r="J35" s="357"/>
      <c r="K35" s="357"/>
      <c r="L35" s="356"/>
      <c r="M35" s="158"/>
      <c r="N35" s="158"/>
      <c r="O35" s="158"/>
      <c r="P35" s="159"/>
      <c r="Q35" s="160">
        <f t="shared" si="4"/>
        <v>0</v>
      </c>
    </row>
    <row r="36" spans="1:17" ht="15" customHeight="1" thickTop="1" thickBot="1" x14ac:dyDescent="0.3">
      <c r="J36" s="357"/>
      <c r="K36" s="357"/>
      <c r="L36" s="356"/>
      <c r="M36" s="158"/>
      <c r="N36" s="158"/>
      <c r="O36" s="158"/>
      <c r="P36" s="159"/>
      <c r="Q36" s="160">
        <f t="shared" si="4"/>
        <v>0</v>
      </c>
    </row>
    <row r="37" spans="1:17" ht="15" customHeight="1" thickTop="1" thickBot="1" x14ac:dyDescent="0.3">
      <c r="J37" s="162"/>
      <c r="K37" s="161"/>
      <c r="L37" s="155"/>
      <c r="M37" s="158"/>
      <c r="N37" s="158"/>
      <c r="O37" s="158"/>
      <c r="P37" s="159"/>
      <c r="Q37" s="160">
        <f t="shared" si="4"/>
        <v>0</v>
      </c>
    </row>
    <row r="38" spans="1:17" ht="15" customHeight="1" thickTop="1" thickBot="1" x14ac:dyDescent="0.3">
      <c r="J38" s="162"/>
      <c r="K38" s="161"/>
      <c r="L38" s="155"/>
      <c r="M38" s="158"/>
      <c r="N38" s="158"/>
      <c r="O38" s="158"/>
      <c r="P38" s="159"/>
      <c r="Q38" s="160">
        <f t="shared" si="4"/>
        <v>0</v>
      </c>
    </row>
    <row r="39" spans="1:17" ht="15" customHeight="1" thickTop="1" thickBot="1" x14ac:dyDescent="0.3">
      <c r="J39" s="162"/>
      <c r="K39" s="162"/>
      <c r="L39" s="155"/>
      <c r="M39" s="169"/>
      <c r="N39" s="169"/>
      <c r="O39" s="169"/>
      <c r="P39" s="170"/>
      <c r="Q39" s="171"/>
    </row>
    <row r="40" spans="1:17" ht="45" customHeight="1" thickTop="1" thickBot="1" x14ac:dyDescent="0.3">
      <c r="H40" s="79"/>
      <c r="I40" s="79"/>
      <c r="J40" s="470" t="s">
        <v>88</v>
      </c>
      <c r="K40" s="470"/>
      <c r="L40" s="471"/>
      <c r="M40" s="173"/>
      <c r="N40" s="173"/>
      <c r="O40" s="173">
        <f>SUM(O5:O39)</f>
        <v>1750</v>
      </c>
      <c r="P40" s="173">
        <f>SUM(P5:P39)</f>
        <v>250</v>
      </c>
      <c r="Q40" s="174">
        <f>SUM(Q5:Q39)</f>
        <v>5132312.5</v>
      </c>
    </row>
    <row r="41" spans="1:17" s="116" customFormat="1" ht="39.950000000000003" customHeight="1" thickTop="1" thickBot="1" x14ac:dyDescent="0.3">
      <c r="A41" s="114"/>
      <c r="B41" s="114"/>
      <c r="C41" s="114"/>
      <c r="D41" s="114"/>
      <c r="E41" s="114"/>
      <c r="F41" s="114"/>
      <c r="G41" s="114"/>
      <c r="H41" s="115"/>
      <c r="I41" s="115"/>
      <c r="J41" s="472" t="s">
        <v>95</v>
      </c>
      <c r="K41" s="473"/>
      <c r="L41" s="473"/>
      <c r="M41" s="474"/>
      <c r="N41" s="474"/>
      <c r="O41" s="474"/>
      <c r="P41" s="474"/>
      <c r="Q41" s="172">
        <f>IF(O40=0,0,Q40/O40)</f>
        <v>2932.75</v>
      </c>
    </row>
    <row r="42" spans="1:17" s="117" customFormat="1" ht="24.95" customHeight="1" x14ac:dyDescent="0.25">
      <c r="H42" s="15"/>
      <c r="I42" s="15"/>
    </row>
    <row r="43" spans="1:17" ht="24.95" customHeight="1" x14ac:dyDescent="0.25">
      <c r="J43" s="116" t="s">
        <v>215</v>
      </c>
      <c r="M43" s="15"/>
      <c r="N43" s="15"/>
      <c r="O43" s="15"/>
      <c r="P43" s="15"/>
      <c r="Q43" s="15"/>
    </row>
    <row r="44" spans="1:17" ht="24.95" customHeight="1" x14ac:dyDescent="0.3">
      <c r="J44" s="276" t="s">
        <v>213</v>
      </c>
      <c r="K44" s="167"/>
      <c r="L44" s="167"/>
      <c r="M44" s="167"/>
      <c r="N44" s="15"/>
      <c r="O44" s="15"/>
      <c r="P44" s="15"/>
      <c r="Q44" s="118"/>
    </row>
    <row r="45" spans="1:17" ht="24.95" customHeight="1" x14ac:dyDescent="0.25">
      <c r="J45" s="276" t="s">
        <v>214</v>
      </c>
      <c r="M45" s="15"/>
      <c r="N45" s="15"/>
      <c r="O45" s="15"/>
      <c r="P45" s="15"/>
      <c r="Q45" s="118"/>
    </row>
    <row r="46" spans="1:17" ht="24.95" customHeight="1" x14ac:dyDescent="0.25">
      <c r="J46" s="116" t="s">
        <v>216</v>
      </c>
      <c r="M46" s="15"/>
      <c r="N46" s="15"/>
      <c r="O46" s="15"/>
      <c r="P46" s="15"/>
      <c r="Q46" s="15"/>
    </row>
    <row r="47" spans="1:17" ht="24.95" customHeight="1" x14ac:dyDescent="0.25">
      <c r="J47" s="276" t="s">
        <v>217</v>
      </c>
      <c r="M47" s="15"/>
      <c r="N47" s="15"/>
      <c r="O47" s="15"/>
      <c r="P47" s="15"/>
      <c r="Q47" s="15"/>
    </row>
    <row r="48" spans="1:17" ht="24.95" customHeight="1" x14ac:dyDescent="0.25">
      <c r="J48" s="116" t="s">
        <v>218</v>
      </c>
      <c r="M48" s="15"/>
      <c r="N48" s="15"/>
      <c r="O48" s="15"/>
      <c r="P48" s="15"/>
      <c r="Q48" s="15"/>
    </row>
    <row r="49" spans="8:48" ht="21" customHeight="1" x14ac:dyDescent="0.25">
      <c r="J49" s="276" t="s">
        <v>219</v>
      </c>
      <c r="M49" s="15"/>
      <c r="N49" s="15"/>
      <c r="O49" s="15"/>
      <c r="P49" s="15"/>
      <c r="Q49" s="15"/>
    </row>
    <row r="50" spans="8:48" ht="27" customHeight="1" x14ac:dyDescent="0.25">
      <c r="M50" s="15"/>
      <c r="N50" s="15"/>
      <c r="O50" s="15"/>
      <c r="P50" s="15"/>
      <c r="Q50" s="15"/>
    </row>
    <row r="51" spans="8:48" s="120" customFormat="1" ht="30" customHeight="1" x14ac:dyDescent="0.25">
      <c r="H51" s="15"/>
      <c r="I51" s="15"/>
      <c r="J51" s="116" t="s">
        <v>223</v>
      </c>
      <c r="K51" s="276"/>
      <c r="L51" s="276"/>
      <c r="M51" s="276"/>
      <c r="N51" s="276"/>
      <c r="O51" s="276"/>
      <c r="P51" s="276"/>
      <c r="Q51" s="276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</row>
    <row r="52" spans="8:48" s="120" customFormat="1" ht="21.75" customHeight="1" x14ac:dyDescent="0.25">
      <c r="H52" s="15"/>
      <c r="I52" s="15"/>
      <c r="J52" s="116" t="s">
        <v>220</v>
      </c>
      <c r="K52" s="276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</row>
    <row r="53" spans="8:48" s="121" customFormat="1" ht="24" customHeight="1" x14ac:dyDescent="0.25">
      <c r="H53" s="79"/>
      <c r="I53" s="79"/>
      <c r="J53" s="116" t="s">
        <v>221</v>
      </c>
      <c r="R53" s="120"/>
      <c r="S53" s="120"/>
      <c r="T53" s="120"/>
      <c r="U53" s="120"/>
      <c r="V53" s="120"/>
      <c r="W53" s="120"/>
      <c r="X53" s="120"/>
      <c r="Y53" s="120"/>
      <c r="Z53" s="120"/>
      <c r="AA53" s="120"/>
      <c r="AB53" s="120"/>
      <c r="AC53" s="120"/>
      <c r="AD53" s="120"/>
      <c r="AE53" s="120"/>
      <c r="AF53" s="120"/>
      <c r="AG53" s="120"/>
      <c r="AH53" s="120"/>
      <c r="AI53" s="120"/>
      <c r="AJ53" s="120"/>
      <c r="AK53" s="120"/>
      <c r="AL53" s="120"/>
      <c r="AM53" s="120"/>
      <c r="AN53" s="120"/>
      <c r="AO53" s="113"/>
      <c r="AP53" s="113"/>
      <c r="AQ53" s="113"/>
      <c r="AR53" s="113"/>
      <c r="AS53" s="113"/>
      <c r="AT53" s="113"/>
      <c r="AU53" s="113"/>
      <c r="AV53" s="113"/>
    </row>
    <row r="54" spans="8:48" s="120" customFormat="1" ht="21" customHeight="1" x14ac:dyDescent="0.25">
      <c r="H54" s="79"/>
      <c r="I54" s="79"/>
      <c r="J54" s="116" t="s">
        <v>222</v>
      </c>
      <c r="K54" s="276"/>
      <c r="L54" s="123"/>
      <c r="M54" s="294"/>
      <c r="N54" s="294"/>
      <c r="O54" s="294"/>
      <c r="P54" s="294"/>
      <c r="Q54" s="124"/>
      <c r="AO54" s="112"/>
      <c r="AP54" s="112"/>
      <c r="AQ54" s="112"/>
      <c r="AR54" s="112"/>
      <c r="AS54" s="112"/>
      <c r="AT54" s="112"/>
      <c r="AU54" s="112"/>
      <c r="AV54" s="112"/>
    </row>
    <row r="55" spans="8:48" s="120" customFormat="1" ht="24.95" customHeight="1" x14ac:dyDescent="0.25">
      <c r="H55" s="79"/>
      <c r="I55" s="79"/>
      <c r="J55" s="116" t="s">
        <v>227</v>
      </c>
      <c r="K55" s="116"/>
      <c r="L55" s="125"/>
      <c r="M55" s="293"/>
      <c r="N55" s="293"/>
      <c r="O55" s="293"/>
      <c r="P55" s="293"/>
      <c r="Q55" s="124"/>
      <c r="R55" s="113"/>
      <c r="S55" s="113"/>
      <c r="T55" s="113"/>
      <c r="U55" s="113"/>
      <c r="V55" s="113"/>
      <c r="W55" s="113"/>
      <c r="X55" s="113"/>
      <c r="Y55" s="113"/>
      <c r="Z55" s="113"/>
      <c r="AA55" s="113"/>
      <c r="AB55" s="113"/>
      <c r="AC55" s="113"/>
      <c r="AD55" s="113"/>
      <c r="AE55" s="113"/>
      <c r="AF55" s="113"/>
      <c r="AG55" s="113"/>
      <c r="AH55" s="113"/>
      <c r="AI55" s="113"/>
      <c r="AJ55" s="113"/>
      <c r="AK55" s="113"/>
      <c r="AL55" s="113"/>
      <c r="AM55" s="113"/>
      <c r="AN55" s="113"/>
    </row>
    <row r="56" spans="8:48" s="120" customFormat="1" ht="24.95" customHeight="1" x14ac:dyDescent="0.25">
      <c r="H56" s="79"/>
      <c r="I56" s="79"/>
      <c r="J56" s="58" t="s">
        <v>228</v>
      </c>
      <c r="K56" s="276"/>
      <c r="L56" s="125"/>
      <c r="M56" s="292"/>
      <c r="N56" s="292"/>
      <c r="O56" s="292"/>
      <c r="P56" s="292"/>
      <c r="Q56" s="124"/>
      <c r="R56" s="112"/>
      <c r="S56" s="112"/>
      <c r="T56" s="112"/>
      <c r="U56" s="112"/>
      <c r="V56" s="112"/>
      <c r="W56" s="112"/>
      <c r="X56" s="112"/>
      <c r="Y56" s="112"/>
      <c r="Z56" s="112"/>
      <c r="AA56" s="112"/>
      <c r="AB56" s="112"/>
      <c r="AC56" s="112"/>
      <c r="AD56" s="112"/>
      <c r="AE56" s="112"/>
      <c r="AF56" s="112"/>
      <c r="AG56" s="112"/>
      <c r="AH56" s="112"/>
      <c r="AI56" s="112"/>
      <c r="AJ56" s="112"/>
      <c r="AK56" s="112"/>
      <c r="AL56" s="112"/>
      <c r="AM56" s="112"/>
      <c r="AN56" s="112"/>
      <c r="AO56" s="126"/>
      <c r="AP56" s="126"/>
      <c r="AQ56" s="126"/>
      <c r="AR56" s="126"/>
      <c r="AS56" s="126"/>
      <c r="AT56" s="126"/>
      <c r="AU56" s="126"/>
      <c r="AV56" s="126"/>
    </row>
    <row r="57" spans="8:48" s="113" customFormat="1" ht="27" customHeight="1" x14ac:dyDescent="0.25">
      <c r="H57" s="120"/>
      <c r="I57" s="120"/>
      <c r="J57" s="58" t="s">
        <v>224</v>
      </c>
      <c r="K57" s="296"/>
      <c r="L57" s="125"/>
      <c r="M57" s="297"/>
      <c r="N57" s="297"/>
      <c r="O57" s="297"/>
      <c r="P57" s="297"/>
      <c r="Q57" s="124"/>
      <c r="R57" s="120"/>
      <c r="S57" s="120"/>
      <c r="T57" s="120"/>
      <c r="U57" s="120"/>
      <c r="V57" s="120"/>
      <c r="W57" s="120"/>
      <c r="X57" s="120"/>
      <c r="Y57" s="120"/>
      <c r="Z57" s="120"/>
      <c r="AA57" s="120"/>
      <c r="AB57" s="120"/>
      <c r="AC57" s="120"/>
      <c r="AD57" s="120"/>
      <c r="AE57" s="120"/>
      <c r="AF57" s="120"/>
      <c r="AG57" s="120"/>
      <c r="AH57" s="120"/>
      <c r="AI57" s="120"/>
      <c r="AJ57" s="120"/>
      <c r="AK57" s="120"/>
      <c r="AL57" s="120"/>
      <c r="AM57" s="120"/>
      <c r="AN57" s="120"/>
      <c r="AO57" s="126"/>
      <c r="AP57" s="126"/>
      <c r="AQ57" s="126"/>
      <c r="AR57" s="126"/>
      <c r="AS57" s="126"/>
      <c r="AT57" s="126"/>
      <c r="AU57" s="126"/>
      <c r="AV57" s="126"/>
    </row>
    <row r="58" spans="8:48" s="112" customFormat="1" ht="24.95" customHeight="1" x14ac:dyDescent="0.25">
      <c r="H58" s="126"/>
      <c r="I58" s="126"/>
      <c r="J58" s="298" t="s">
        <v>225</v>
      </c>
      <c r="K58" s="292"/>
      <c r="L58" s="125"/>
      <c r="M58" s="294"/>
      <c r="N58" s="294"/>
      <c r="O58" s="294"/>
      <c r="P58" s="292"/>
      <c r="Q58" s="124"/>
      <c r="R58" s="126"/>
      <c r="S58" s="126"/>
      <c r="T58" s="126"/>
      <c r="U58" s="126"/>
      <c r="V58" s="126"/>
      <c r="W58" s="126"/>
      <c r="X58" s="126"/>
      <c r="Y58" s="126"/>
      <c r="Z58" s="126"/>
      <c r="AA58" s="126"/>
      <c r="AB58" s="126"/>
      <c r="AC58" s="126"/>
      <c r="AD58" s="126"/>
      <c r="AE58" s="126"/>
      <c r="AF58" s="126"/>
      <c r="AG58" s="126"/>
      <c r="AH58" s="126"/>
      <c r="AI58" s="126"/>
      <c r="AJ58" s="126"/>
      <c r="AK58" s="126"/>
      <c r="AL58" s="126"/>
      <c r="AM58" s="126"/>
      <c r="AN58" s="126"/>
      <c r="AO58" s="126"/>
      <c r="AP58" s="126"/>
      <c r="AQ58" s="126"/>
      <c r="AR58" s="126"/>
      <c r="AS58" s="126"/>
      <c r="AT58" s="126"/>
      <c r="AU58" s="126"/>
      <c r="AV58" s="126"/>
    </row>
    <row r="59" spans="8:48" s="120" customFormat="1" ht="24.95" customHeight="1" x14ac:dyDescent="0.25">
      <c r="H59" s="126"/>
      <c r="I59" s="126"/>
      <c r="J59" s="298" t="s">
        <v>226</v>
      </c>
      <c r="K59" s="292"/>
      <c r="L59" s="125"/>
      <c r="M59" s="293"/>
      <c r="N59" s="293"/>
      <c r="O59" s="293"/>
      <c r="P59" s="292"/>
      <c r="Q59" s="127"/>
      <c r="R59" s="126"/>
      <c r="S59" s="126"/>
      <c r="T59" s="126"/>
      <c r="U59" s="126"/>
      <c r="V59" s="126"/>
      <c r="W59" s="126"/>
      <c r="X59" s="126"/>
      <c r="Y59" s="126"/>
      <c r="Z59" s="126"/>
      <c r="AA59" s="126"/>
      <c r="AB59" s="126"/>
      <c r="AC59" s="126"/>
      <c r="AD59" s="126"/>
      <c r="AE59" s="126"/>
      <c r="AF59" s="126"/>
      <c r="AG59" s="126"/>
      <c r="AH59" s="126"/>
      <c r="AI59" s="126"/>
      <c r="AJ59" s="126"/>
      <c r="AK59" s="126"/>
      <c r="AL59" s="126"/>
      <c r="AM59" s="126"/>
      <c r="AN59" s="126"/>
      <c r="AO59" s="126"/>
      <c r="AP59" s="126"/>
      <c r="AQ59" s="126"/>
      <c r="AR59" s="126"/>
      <c r="AS59" s="126"/>
      <c r="AT59" s="126"/>
      <c r="AU59" s="126"/>
      <c r="AV59" s="126"/>
    </row>
    <row r="60" spans="8:48" s="126" customFormat="1" ht="24.95" customHeight="1" x14ac:dyDescent="0.25">
      <c r="K60" s="295"/>
      <c r="L60" s="125"/>
      <c r="M60" s="15"/>
      <c r="N60" s="15"/>
      <c r="O60" s="15"/>
      <c r="P60" s="128"/>
      <c r="Q60" s="15"/>
    </row>
    <row r="61" spans="8:48" s="126" customFormat="1" ht="24.95" customHeight="1" x14ac:dyDescent="0.25"/>
    <row r="62" spans="8:48" s="126" customFormat="1" ht="24.95" customHeight="1" x14ac:dyDescent="0.25"/>
    <row r="63" spans="8:48" s="126" customFormat="1" ht="24.95" customHeight="1" x14ac:dyDescent="0.25"/>
    <row r="64" spans="8:48" s="126" customFormat="1" ht="24.95" customHeight="1" x14ac:dyDescent="0.25"/>
    <row r="65" spans="8:48" s="126" customFormat="1" ht="24.95" customHeight="1" x14ac:dyDescent="0.25"/>
    <row r="66" spans="8:48" s="126" customFormat="1" ht="24.95" customHeight="1" x14ac:dyDescent="0.25">
      <c r="AO66" s="15"/>
      <c r="AP66" s="15"/>
      <c r="AQ66" s="15"/>
      <c r="AR66" s="15"/>
      <c r="AS66" s="15"/>
      <c r="AT66" s="15"/>
      <c r="AU66" s="15"/>
      <c r="AV66" s="15"/>
    </row>
    <row r="67" spans="8:48" s="126" customFormat="1" ht="24.95" customHeight="1" x14ac:dyDescent="0.25">
      <c r="AO67" s="15"/>
      <c r="AP67" s="15"/>
      <c r="AQ67" s="15"/>
      <c r="AR67" s="15"/>
      <c r="AS67" s="15"/>
      <c r="AT67" s="15"/>
      <c r="AU67" s="15"/>
      <c r="AV67" s="15"/>
    </row>
    <row r="68" spans="8:48" s="126" customFormat="1" ht="24.95" customHeight="1" x14ac:dyDescent="0.25"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</row>
    <row r="69" spans="8:48" s="126" customFormat="1" ht="24.95" customHeight="1" x14ac:dyDescent="0.25"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29"/>
      <c r="AP69" s="129"/>
      <c r="AQ69" s="129"/>
      <c r="AR69" s="129"/>
      <c r="AS69" s="129"/>
      <c r="AT69" s="129"/>
      <c r="AU69" s="129"/>
      <c r="AV69" s="129"/>
    </row>
    <row r="70" spans="8:48" ht="24.95" customHeight="1" x14ac:dyDescent="0.25">
      <c r="M70" s="15"/>
      <c r="N70" s="15"/>
      <c r="O70" s="15"/>
      <c r="P70" s="15"/>
      <c r="Q70" s="15"/>
    </row>
    <row r="71" spans="8:48" ht="24.95" customHeight="1" x14ac:dyDescent="0.25">
      <c r="H71" s="129"/>
      <c r="I71" s="129"/>
      <c r="J71" s="129"/>
      <c r="K71" s="129"/>
      <c r="L71" s="129"/>
      <c r="M71" s="129"/>
      <c r="N71" s="129"/>
      <c r="O71" s="129"/>
      <c r="P71" s="129"/>
      <c r="Q71" s="129"/>
      <c r="R71" s="129"/>
      <c r="S71" s="129"/>
      <c r="T71" s="129"/>
      <c r="U71" s="129"/>
      <c r="V71" s="129"/>
      <c r="W71" s="129"/>
      <c r="X71" s="129"/>
      <c r="Y71" s="129"/>
      <c r="Z71" s="129"/>
      <c r="AA71" s="129"/>
      <c r="AB71" s="129"/>
      <c r="AC71" s="129"/>
      <c r="AD71" s="129"/>
      <c r="AE71" s="129"/>
      <c r="AF71" s="129"/>
      <c r="AG71" s="129"/>
      <c r="AH71" s="129"/>
      <c r="AI71" s="129"/>
      <c r="AJ71" s="129"/>
      <c r="AK71" s="129"/>
      <c r="AL71" s="129"/>
      <c r="AM71" s="129"/>
      <c r="AN71" s="129"/>
    </row>
    <row r="72" spans="8:48" ht="24.95" customHeight="1" x14ac:dyDescent="0.25">
      <c r="M72" s="15"/>
      <c r="N72" s="15"/>
      <c r="O72" s="15"/>
      <c r="P72" s="15"/>
      <c r="Q72" s="15"/>
    </row>
    <row r="73" spans="8:48" s="129" customFormat="1" ht="24.95" customHeight="1" x14ac:dyDescent="0.25"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</row>
    <row r="74" spans="8:48" ht="24.95" customHeight="1" x14ac:dyDescent="0.25">
      <c r="M74" s="15"/>
      <c r="N74" s="15"/>
      <c r="O74" s="15"/>
      <c r="P74" s="15"/>
      <c r="Q74" s="15"/>
    </row>
    <row r="75" spans="8:48" ht="24.95" customHeight="1" x14ac:dyDescent="0.25">
      <c r="M75" s="15"/>
      <c r="N75" s="15"/>
      <c r="O75" s="15"/>
      <c r="P75" s="15"/>
      <c r="Q75" s="15"/>
    </row>
    <row r="76" spans="8:48" ht="24.95" customHeight="1" x14ac:dyDescent="0.25">
      <c r="M76" s="15"/>
      <c r="N76" s="15"/>
      <c r="O76" s="15"/>
      <c r="P76" s="15"/>
      <c r="Q76" s="15"/>
    </row>
    <row r="77" spans="8:48" ht="24.95" customHeight="1" x14ac:dyDescent="0.25">
      <c r="M77" s="15"/>
      <c r="N77" s="15"/>
      <c r="O77" s="15"/>
      <c r="P77" s="15"/>
      <c r="Q77" s="15"/>
    </row>
    <row r="78" spans="8:48" ht="24.95" customHeight="1" x14ac:dyDescent="0.25">
      <c r="M78" s="15"/>
      <c r="N78" s="15"/>
      <c r="O78" s="15"/>
      <c r="P78" s="15"/>
      <c r="Q78" s="15"/>
    </row>
    <row r="79" spans="8:48" ht="45" customHeight="1" x14ac:dyDescent="0.25">
      <c r="M79" s="15"/>
      <c r="N79" s="15"/>
      <c r="O79" s="15"/>
      <c r="P79" s="15"/>
      <c r="Q79" s="15"/>
    </row>
    <row r="80" spans="8:48" ht="24.95" customHeight="1" x14ac:dyDescent="0.25">
      <c r="M80" s="15"/>
      <c r="N80" s="15"/>
      <c r="O80" s="15"/>
      <c r="P80" s="15"/>
      <c r="Q80" s="15"/>
    </row>
    <row r="81" spans="8:48" ht="24.95" customHeight="1" x14ac:dyDescent="0.25">
      <c r="M81" s="15"/>
      <c r="N81" s="15"/>
      <c r="O81" s="15"/>
      <c r="P81" s="15"/>
      <c r="Q81" s="15"/>
    </row>
    <row r="82" spans="8:48" ht="24.95" customHeight="1" x14ac:dyDescent="0.25">
      <c r="M82" s="15"/>
      <c r="N82" s="15"/>
      <c r="O82" s="15"/>
      <c r="P82" s="15"/>
      <c r="Q82" s="15"/>
    </row>
    <row r="83" spans="8:48" ht="24.95" customHeight="1" x14ac:dyDescent="0.25">
      <c r="M83" s="15"/>
      <c r="N83" s="15"/>
      <c r="O83" s="15"/>
      <c r="P83" s="15"/>
      <c r="Q83" s="15"/>
    </row>
    <row r="84" spans="8:48" ht="24.95" customHeight="1" x14ac:dyDescent="0.25">
      <c r="M84" s="15"/>
      <c r="N84" s="15"/>
      <c r="O84" s="15"/>
      <c r="P84" s="15"/>
      <c r="Q84" s="15"/>
    </row>
    <row r="85" spans="8:48" ht="24.95" customHeight="1" x14ac:dyDescent="0.25">
      <c r="M85" s="15"/>
      <c r="N85" s="15"/>
      <c r="O85" s="15"/>
      <c r="P85" s="15"/>
      <c r="Q85" s="15"/>
    </row>
    <row r="86" spans="8:48" ht="24.95" customHeight="1" x14ac:dyDescent="0.25">
      <c r="M86" s="15"/>
      <c r="N86" s="15"/>
      <c r="O86" s="15"/>
      <c r="P86" s="15"/>
      <c r="Q86" s="15"/>
    </row>
    <row r="87" spans="8:48" ht="24.95" customHeight="1" x14ac:dyDescent="0.25">
      <c r="M87" s="15"/>
      <c r="N87" s="15"/>
      <c r="O87" s="15"/>
      <c r="P87" s="15"/>
      <c r="Q87" s="15"/>
    </row>
    <row r="88" spans="8:48" ht="24.95" customHeight="1" x14ac:dyDescent="0.25">
      <c r="M88" s="15"/>
      <c r="N88" s="15"/>
      <c r="O88" s="15"/>
      <c r="P88" s="15"/>
      <c r="Q88" s="15"/>
    </row>
    <row r="89" spans="8:48" ht="24.95" customHeight="1" x14ac:dyDescent="0.25">
      <c r="M89" s="15"/>
      <c r="N89" s="15"/>
      <c r="O89" s="15"/>
      <c r="P89" s="15"/>
      <c r="Q89" s="15"/>
    </row>
    <row r="90" spans="8:48" ht="24.95" customHeight="1" x14ac:dyDescent="0.25">
      <c r="M90" s="15"/>
      <c r="N90" s="15"/>
      <c r="O90" s="15"/>
      <c r="P90" s="15"/>
      <c r="Q90" s="15"/>
    </row>
    <row r="91" spans="8:48" ht="24.95" customHeight="1" x14ac:dyDescent="0.25">
      <c r="M91" s="15"/>
      <c r="N91" s="15"/>
      <c r="O91" s="15"/>
      <c r="P91" s="15"/>
      <c r="Q91" s="15"/>
      <c r="AO91" s="130"/>
      <c r="AP91" s="130"/>
      <c r="AQ91" s="130"/>
      <c r="AR91" s="130"/>
      <c r="AS91" s="130"/>
      <c r="AT91" s="130"/>
      <c r="AU91" s="130"/>
      <c r="AV91" s="130"/>
    </row>
    <row r="92" spans="8:48" ht="24.95" customHeight="1" x14ac:dyDescent="0.25">
      <c r="M92" s="15"/>
      <c r="N92" s="15"/>
      <c r="O92" s="15"/>
      <c r="P92" s="15"/>
      <c r="Q92" s="15"/>
    </row>
    <row r="93" spans="8:48" ht="24.95" customHeight="1" x14ac:dyDescent="0.25">
      <c r="H93" s="130"/>
      <c r="I93" s="130"/>
      <c r="J93" s="130"/>
      <c r="K93" s="130"/>
      <c r="L93" s="130"/>
      <c r="M93" s="130"/>
      <c r="N93" s="130"/>
      <c r="O93" s="130"/>
      <c r="P93" s="130"/>
      <c r="Q93" s="130"/>
      <c r="R93" s="130"/>
      <c r="S93" s="130"/>
      <c r="T93" s="130"/>
      <c r="U93" s="130"/>
      <c r="V93" s="130"/>
      <c r="W93" s="130"/>
      <c r="X93" s="130"/>
      <c r="Y93" s="130"/>
      <c r="Z93" s="130"/>
      <c r="AA93" s="130"/>
      <c r="AB93" s="130"/>
      <c r="AC93" s="130"/>
      <c r="AD93" s="130"/>
      <c r="AE93" s="130"/>
      <c r="AF93" s="130"/>
      <c r="AG93" s="130"/>
      <c r="AH93" s="130"/>
      <c r="AI93" s="130"/>
      <c r="AJ93" s="130"/>
      <c r="AK93" s="130"/>
      <c r="AL93" s="130"/>
      <c r="AM93" s="130"/>
      <c r="AN93" s="130"/>
    </row>
    <row r="94" spans="8:48" ht="24.95" customHeight="1" x14ac:dyDescent="0.25">
      <c r="M94" s="15"/>
      <c r="N94" s="15"/>
      <c r="O94" s="15"/>
      <c r="P94" s="15"/>
      <c r="Q94" s="15"/>
    </row>
    <row r="95" spans="8:48" s="130" customFormat="1" ht="24.95" customHeight="1" x14ac:dyDescent="0.25"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</row>
    <row r="96" spans="8:48" ht="24.95" customHeight="1" x14ac:dyDescent="0.25">
      <c r="M96" s="15"/>
      <c r="N96" s="15"/>
      <c r="O96" s="15"/>
      <c r="P96" s="15"/>
      <c r="Q96" s="15"/>
    </row>
    <row r="97" spans="13:48" ht="24.95" customHeight="1" x14ac:dyDescent="0.25">
      <c r="M97" s="15"/>
      <c r="N97" s="15"/>
      <c r="O97" s="15"/>
      <c r="P97" s="15"/>
      <c r="Q97" s="15"/>
    </row>
    <row r="98" spans="13:48" ht="24.95" customHeight="1" x14ac:dyDescent="0.25">
      <c r="M98" s="15"/>
      <c r="N98" s="15"/>
      <c r="O98" s="15"/>
      <c r="P98" s="15"/>
      <c r="Q98" s="15"/>
    </row>
    <row r="99" spans="13:48" ht="24.95" customHeight="1" x14ac:dyDescent="0.25">
      <c r="M99" s="15"/>
      <c r="N99" s="15"/>
      <c r="O99" s="15"/>
      <c r="P99" s="15"/>
      <c r="Q99" s="15"/>
    </row>
    <row r="100" spans="13:48" ht="24.95" customHeight="1" x14ac:dyDescent="0.25">
      <c r="M100" s="15"/>
      <c r="N100" s="15"/>
      <c r="O100" s="15"/>
      <c r="P100" s="15"/>
      <c r="Q100" s="15"/>
    </row>
    <row r="101" spans="13:48" ht="24.95" customHeight="1" x14ac:dyDescent="0.25">
      <c r="M101" s="15"/>
      <c r="N101" s="15"/>
      <c r="O101" s="15"/>
      <c r="P101" s="15"/>
      <c r="Q101" s="15"/>
    </row>
    <row r="102" spans="13:48" ht="24.95" customHeight="1" x14ac:dyDescent="0.25">
      <c r="M102" s="15"/>
      <c r="N102" s="15"/>
      <c r="O102" s="15"/>
      <c r="P102" s="15"/>
      <c r="Q102" s="15"/>
    </row>
    <row r="103" spans="13:48" ht="24.95" customHeight="1" x14ac:dyDescent="0.25">
      <c r="M103" s="15"/>
      <c r="N103" s="15"/>
      <c r="O103" s="15"/>
      <c r="P103" s="15"/>
      <c r="Q103" s="15"/>
    </row>
    <row r="104" spans="13:48" ht="24.95" customHeight="1" x14ac:dyDescent="0.25">
      <c r="M104" s="15"/>
      <c r="N104" s="15"/>
      <c r="O104" s="15"/>
      <c r="P104" s="15"/>
      <c r="Q104" s="15"/>
    </row>
    <row r="105" spans="13:48" ht="24.95" customHeight="1" x14ac:dyDescent="0.25">
      <c r="M105" s="15"/>
      <c r="N105" s="15"/>
      <c r="O105" s="15"/>
      <c r="P105" s="15"/>
      <c r="Q105" s="15"/>
    </row>
    <row r="106" spans="13:48" ht="24.95" customHeight="1" x14ac:dyDescent="0.25">
      <c r="M106" s="15"/>
      <c r="N106" s="15"/>
      <c r="O106" s="15"/>
      <c r="P106" s="15"/>
      <c r="Q106" s="15"/>
    </row>
    <row r="107" spans="13:48" ht="24.95" customHeight="1" x14ac:dyDescent="0.25">
      <c r="M107" s="15"/>
      <c r="N107" s="15"/>
      <c r="O107" s="15"/>
      <c r="P107" s="15"/>
      <c r="Q107" s="15"/>
    </row>
    <row r="108" spans="13:48" ht="24.95" customHeight="1" x14ac:dyDescent="0.25">
      <c r="M108" s="15"/>
      <c r="N108" s="15"/>
      <c r="O108" s="15"/>
      <c r="P108" s="15"/>
      <c r="Q108" s="15"/>
    </row>
    <row r="109" spans="13:48" ht="24.95" customHeight="1" x14ac:dyDescent="0.25">
      <c r="M109" s="15"/>
      <c r="N109" s="15"/>
      <c r="O109" s="15"/>
      <c r="P109" s="15"/>
      <c r="Q109" s="15"/>
    </row>
    <row r="110" spans="13:48" ht="24.95" customHeight="1" x14ac:dyDescent="0.25">
      <c r="M110" s="15"/>
      <c r="N110" s="15"/>
      <c r="O110" s="15"/>
      <c r="P110" s="15"/>
      <c r="Q110" s="15"/>
    </row>
    <row r="111" spans="13:48" ht="24.95" customHeight="1" x14ac:dyDescent="0.25">
      <c r="M111" s="15"/>
      <c r="N111" s="15"/>
      <c r="O111" s="15"/>
      <c r="P111" s="15"/>
      <c r="Q111" s="15"/>
    </row>
    <row r="112" spans="13:48" ht="24.95" customHeight="1" x14ac:dyDescent="0.25">
      <c r="Q112" s="132"/>
      <c r="AO112" s="133"/>
      <c r="AP112" s="133"/>
      <c r="AQ112" s="133"/>
      <c r="AR112" s="133"/>
      <c r="AS112" s="133"/>
      <c r="AT112" s="133"/>
      <c r="AU112" s="133"/>
      <c r="AV112" s="133"/>
    </row>
    <row r="113" spans="8:48" x14ac:dyDescent="0.25">
      <c r="Q113" s="132"/>
      <c r="AO113" s="79"/>
      <c r="AP113" s="79"/>
      <c r="AQ113" s="79"/>
      <c r="AR113" s="79"/>
      <c r="AS113" s="79"/>
      <c r="AT113" s="79"/>
      <c r="AU113" s="79"/>
      <c r="AV113" s="79"/>
    </row>
    <row r="114" spans="8:48" x14ac:dyDescent="0.25">
      <c r="H114" s="133"/>
      <c r="I114" s="133"/>
      <c r="J114" s="133"/>
      <c r="K114" s="133"/>
      <c r="L114" s="133"/>
      <c r="M114" s="133"/>
      <c r="N114" s="133"/>
      <c r="O114" s="133"/>
      <c r="P114" s="133"/>
      <c r="Q114" s="133"/>
      <c r="R114" s="133"/>
      <c r="S114" s="133"/>
      <c r="T114" s="133"/>
      <c r="U114" s="133"/>
      <c r="V114" s="133"/>
      <c r="W114" s="133"/>
      <c r="X114" s="133"/>
      <c r="Y114" s="133"/>
      <c r="Z114" s="133"/>
      <c r="AA114" s="133"/>
      <c r="AB114" s="133"/>
      <c r="AC114" s="133"/>
      <c r="AD114" s="133"/>
      <c r="AE114" s="133"/>
      <c r="AF114" s="133"/>
      <c r="AG114" s="133"/>
      <c r="AH114" s="133"/>
      <c r="AI114" s="133"/>
      <c r="AJ114" s="133"/>
      <c r="AK114" s="133"/>
      <c r="AL114" s="133"/>
      <c r="AM114" s="133"/>
      <c r="AN114" s="133"/>
      <c r="AO114" s="79"/>
      <c r="AP114" s="79"/>
      <c r="AQ114" s="79"/>
      <c r="AR114" s="79"/>
      <c r="AS114" s="79"/>
      <c r="AT114" s="79"/>
      <c r="AU114" s="79"/>
      <c r="AV114" s="79"/>
    </row>
    <row r="115" spans="8:48" x14ac:dyDescent="0.25">
      <c r="H115" s="79"/>
      <c r="I115" s="79"/>
      <c r="J115" s="79"/>
      <c r="K115" s="79"/>
      <c r="L115" s="79"/>
      <c r="M115" s="79"/>
      <c r="N115" s="79"/>
      <c r="O115" s="79"/>
      <c r="P115" s="79"/>
      <c r="Q115" s="79"/>
      <c r="R115" s="79"/>
      <c r="S115" s="79"/>
      <c r="T115" s="79"/>
      <c r="U115" s="79"/>
      <c r="V115" s="79"/>
      <c r="W115" s="79"/>
      <c r="X115" s="79"/>
      <c r="Y115" s="79"/>
      <c r="Z115" s="79"/>
      <c r="AA115" s="79"/>
      <c r="AB115" s="79"/>
      <c r="AC115" s="79"/>
      <c r="AD115" s="79"/>
      <c r="AE115" s="79"/>
      <c r="AF115" s="79"/>
      <c r="AG115" s="79"/>
      <c r="AH115" s="79"/>
      <c r="AI115" s="79"/>
      <c r="AJ115" s="79"/>
      <c r="AK115" s="79"/>
      <c r="AL115" s="79"/>
      <c r="AM115" s="79"/>
      <c r="AN115" s="79"/>
      <c r="AO115" s="79"/>
      <c r="AP115" s="79"/>
      <c r="AQ115" s="79"/>
      <c r="AR115" s="79"/>
      <c r="AS115" s="79"/>
      <c r="AT115" s="79"/>
      <c r="AU115" s="79"/>
      <c r="AV115" s="79"/>
    </row>
    <row r="116" spans="8:48" s="133" customFormat="1" ht="60" customHeight="1" x14ac:dyDescent="0.25">
      <c r="H116" s="79"/>
      <c r="I116" s="79"/>
      <c r="J116" s="79"/>
      <c r="K116" s="79"/>
      <c r="L116" s="79"/>
      <c r="M116" s="79"/>
      <c r="N116" s="79"/>
      <c r="O116" s="79"/>
      <c r="P116" s="79"/>
      <c r="Q116" s="79"/>
      <c r="R116" s="79"/>
      <c r="S116" s="79"/>
      <c r="T116" s="79"/>
      <c r="U116" s="79"/>
      <c r="V116" s="79"/>
      <c r="W116" s="79"/>
      <c r="X116" s="79"/>
      <c r="Y116" s="79"/>
      <c r="Z116" s="79"/>
      <c r="AA116" s="79"/>
      <c r="AB116" s="79"/>
      <c r="AC116" s="79"/>
      <c r="AD116" s="79"/>
      <c r="AE116" s="79"/>
      <c r="AF116" s="79"/>
      <c r="AG116" s="79"/>
      <c r="AH116" s="79"/>
      <c r="AI116" s="79"/>
      <c r="AJ116" s="79"/>
      <c r="AK116" s="79"/>
      <c r="AL116" s="79"/>
      <c r="AM116" s="79"/>
      <c r="AN116" s="79"/>
      <c r="AO116" s="79"/>
      <c r="AP116" s="79"/>
      <c r="AQ116" s="79"/>
      <c r="AR116" s="79"/>
      <c r="AS116" s="79"/>
      <c r="AT116" s="79"/>
      <c r="AU116" s="79"/>
      <c r="AV116" s="79"/>
    </row>
    <row r="117" spans="8:48" s="79" customFormat="1" x14ac:dyDescent="0.25"/>
    <row r="118" spans="8:48" s="79" customFormat="1" ht="15.75" customHeight="1" x14ac:dyDescent="0.25"/>
    <row r="119" spans="8:48" s="79" customFormat="1" x14ac:dyDescent="0.25">
      <c r="AO119" s="15"/>
      <c r="AP119" s="15"/>
      <c r="AQ119" s="15"/>
      <c r="AR119" s="15"/>
      <c r="AS119" s="15"/>
      <c r="AT119" s="15"/>
      <c r="AU119" s="15"/>
      <c r="AV119" s="15"/>
    </row>
    <row r="120" spans="8:48" s="79" customFormat="1" x14ac:dyDescent="0.25">
      <c r="AO120" s="15"/>
      <c r="AP120" s="15"/>
      <c r="AQ120" s="15"/>
      <c r="AR120" s="15"/>
      <c r="AS120" s="15"/>
      <c r="AT120" s="15"/>
      <c r="AU120" s="15"/>
      <c r="AV120" s="15"/>
    </row>
    <row r="121" spans="8:48" s="79" customFormat="1" x14ac:dyDescent="0.25"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</row>
    <row r="122" spans="8:48" s="79" customFormat="1" x14ac:dyDescent="0.25"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</row>
    <row r="123" spans="8:48" ht="15" customHeight="1" x14ac:dyDescent="0.25">
      <c r="M123" s="15"/>
      <c r="N123" s="15"/>
      <c r="O123" s="15"/>
      <c r="P123" s="15"/>
      <c r="Q123" s="15"/>
    </row>
    <row r="124" spans="8:48" ht="15" customHeight="1" x14ac:dyDescent="0.25">
      <c r="M124" s="15"/>
      <c r="N124" s="15"/>
      <c r="O124" s="15"/>
      <c r="P124" s="15"/>
      <c r="Q124" s="15"/>
    </row>
    <row r="125" spans="8:48" ht="15" customHeight="1" x14ac:dyDescent="0.25">
      <c r="M125" s="15"/>
      <c r="N125" s="15"/>
      <c r="O125" s="15"/>
      <c r="P125" s="15"/>
      <c r="Q125" s="15"/>
    </row>
    <row r="126" spans="8:48" ht="15" customHeight="1" x14ac:dyDescent="0.25">
      <c r="M126" s="15"/>
      <c r="N126" s="15"/>
      <c r="O126" s="15"/>
      <c r="P126" s="15"/>
      <c r="Q126" s="15"/>
    </row>
    <row r="127" spans="8:48" ht="15" customHeight="1" x14ac:dyDescent="0.25">
      <c r="M127" s="15"/>
      <c r="N127" s="15"/>
      <c r="O127" s="15"/>
      <c r="P127" s="15"/>
      <c r="Q127" s="15"/>
    </row>
    <row r="128" spans="8:48" ht="15" customHeight="1" x14ac:dyDescent="0.25">
      <c r="M128" s="15"/>
      <c r="N128" s="15"/>
      <c r="O128" s="15"/>
      <c r="P128" s="15"/>
      <c r="Q128" s="15"/>
    </row>
    <row r="129" spans="8:48" ht="15" customHeight="1" x14ac:dyDescent="0.25">
      <c r="M129" s="15"/>
      <c r="N129" s="15"/>
      <c r="O129" s="15"/>
      <c r="P129" s="15"/>
      <c r="Q129" s="15"/>
    </row>
    <row r="130" spans="8:48" ht="15" customHeight="1" x14ac:dyDescent="0.25">
      <c r="M130" s="15"/>
      <c r="N130" s="15"/>
      <c r="O130" s="15"/>
      <c r="P130" s="15"/>
      <c r="Q130" s="15"/>
    </row>
    <row r="131" spans="8:48" ht="15" customHeight="1" x14ac:dyDescent="0.25">
      <c r="M131" s="15"/>
      <c r="N131" s="15"/>
      <c r="O131" s="15"/>
      <c r="P131" s="15"/>
      <c r="Q131" s="15"/>
    </row>
    <row r="132" spans="8:48" ht="15" customHeight="1" x14ac:dyDescent="0.25">
      <c r="M132" s="15"/>
      <c r="N132" s="15"/>
      <c r="O132" s="15"/>
      <c r="P132" s="15"/>
      <c r="Q132" s="15"/>
    </row>
    <row r="133" spans="8:48" ht="15" customHeight="1" x14ac:dyDescent="0.25">
      <c r="M133" s="15"/>
      <c r="N133" s="15"/>
      <c r="O133" s="15"/>
      <c r="P133" s="15"/>
      <c r="Q133" s="15"/>
    </row>
    <row r="134" spans="8:48" ht="15" customHeight="1" x14ac:dyDescent="0.25">
      <c r="M134" s="15"/>
      <c r="N134" s="15"/>
      <c r="O134" s="15"/>
      <c r="P134" s="15"/>
      <c r="Q134" s="15"/>
    </row>
    <row r="135" spans="8:48" ht="5.0999999999999996" customHeight="1" x14ac:dyDescent="0.25">
      <c r="M135" s="15"/>
      <c r="N135" s="15"/>
      <c r="O135" s="15"/>
      <c r="P135" s="15"/>
      <c r="Q135" s="15"/>
    </row>
    <row r="136" spans="8:48" x14ac:dyDescent="0.25">
      <c r="M136" s="15"/>
      <c r="N136" s="15"/>
      <c r="O136" s="15"/>
      <c r="P136" s="15"/>
      <c r="Q136" s="15"/>
    </row>
    <row r="137" spans="8:48" x14ac:dyDescent="0.25">
      <c r="M137" s="15"/>
      <c r="N137" s="15"/>
      <c r="O137" s="15"/>
      <c r="P137" s="15"/>
      <c r="Q137" s="15"/>
    </row>
    <row r="138" spans="8:48" x14ac:dyDescent="0.25">
      <c r="M138" s="15"/>
      <c r="N138" s="15"/>
      <c r="O138" s="15"/>
      <c r="P138" s="15"/>
      <c r="Q138" s="15"/>
    </row>
    <row r="139" spans="8:48" x14ac:dyDescent="0.25">
      <c r="M139" s="15"/>
      <c r="N139" s="15"/>
      <c r="O139" s="15"/>
      <c r="P139" s="15"/>
      <c r="Q139" s="15"/>
      <c r="AO139" s="130"/>
      <c r="AP139" s="130"/>
      <c r="AQ139" s="130"/>
      <c r="AR139" s="130"/>
      <c r="AS139" s="130"/>
      <c r="AT139" s="130"/>
      <c r="AU139" s="130"/>
      <c r="AV139" s="130"/>
    </row>
    <row r="140" spans="8:48" x14ac:dyDescent="0.25">
      <c r="M140" s="15"/>
      <c r="N140" s="15"/>
      <c r="O140" s="15"/>
      <c r="P140" s="15"/>
      <c r="Q140" s="15"/>
    </row>
    <row r="141" spans="8:48" x14ac:dyDescent="0.25">
      <c r="H141" s="130"/>
      <c r="I141" s="130"/>
      <c r="J141" s="130"/>
      <c r="K141" s="130"/>
      <c r="L141" s="130"/>
      <c r="M141" s="130"/>
      <c r="N141" s="130"/>
      <c r="O141" s="130"/>
      <c r="P141" s="130"/>
      <c r="Q141" s="130"/>
      <c r="R141" s="130"/>
      <c r="S141" s="130"/>
      <c r="T141" s="130"/>
      <c r="U141" s="130"/>
      <c r="V141" s="130"/>
      <c r="W141" s="130"/>
      <c r="X141" s="130"/>
      <c r="Y141" s="130"/>
      <c r="Z141" s="130"/>
      <c r="AA141" s="130"/>
      <c r="AB141" s="130"/>
      <c r="AC141" s="130"/>
      <c r="AD141" s="130"/>
      <c r="AE141" s="130"/>
      <c r="AF141" s="130"/>
      <c r="AG141" s="130"/>
      <c r="AH141" s="130"/>
      <c r="AI141" s="130"/>
      <c r="AJ141" s="130"/>
      <c r="AK141" s="130"/>
      <c r="AL141" s="130"/>
      <c r="AM141" s="130"/>
      <c r="AN141" s="130"/>
    </row>
    <row r="142" spans="8:48" ht="5.0999999999999996" customHeight="1" x14ac:dyDescent="0.25">
      <c r="M142" s="15"/>
      <c r="N142" s="15"/>
      <c r="O142" s="15"/>
      <c r="P142" s="15"/>
      <c r="Q142" s="15"/>
    </row>
    <row r="143" spans="8:48" s="130" customFormat="1" x14ac:dyDescent="0.25"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</row>
    <row r="144" spans="8:48" ht="15" customHeight="1" x14ac:dyDescent="0.25">
      <c r="M144" s="15"/>
      <c r="N144" s="15"/>
      <c r="O144" s="15"/>
      <c r="P144" s="15"/>
      <c r="Q144" s="15"/>
    </row>
    <row r="145" spans="13:17" ht="15" customHeight="1" x14ac:dyDescent="0.25">
      <c r="M145" s="15"/>
      <c r="N145" s="15"/>
      <c r="O145" s="15"/>
      <c r="P145" s="15"/>
      <c r="Q145" s="15"/>
    </row>
    <row r="146" spans="13:17" ht="15" customHeight="1" x14ac:dyDescent="0.25">
      <c r="M146" s="15"/>
      <c r="N146" s="15"/>
      <c r="O146" s="15"/>
      <c r="P146" s="15"/>
      <c r="Q146" s="15"/>
    </row>
    <row r="147" spans="13:17" ht="15" customHeight="1" x14ac:dyDescent="0.25">
      <c r="M147" s="15"/>
      <c r="N147" s="15"/>
      <c r="O147" s="15"/>
      <c r="P147" s="15"/>
      <c r="Q147" s="15"/>
    </row>
    <row r="148" spans="13:17" ht="15" customHeight="1" x14ac:dyDescent="0.25">
      <c r="M148" s="15"/>
      <c r="N148" s="15"/>
      <c r="O148" s="15"/>
      <c r="P148" s="15"/>
      <c r="Q148" s="15"/>
    </row>
    <row r="149" spans="13:17" ht="15" customHeight="1" x14ac:dyDescent="0.25">
      <c r="M149" s="15"/>
      <c r="N149" s="15"/>
      <c r="O149" s="15"/>
      <c r="P149" s="15"/>
      <c r="Q149" s="15"/>
    </row>
    <row r="150" spans="13:17" ht="15" customHeight="1" x14ac:dyDescent="0.25">
      <c r="M150" s="15"/>
      <c r="N150" s="15"/>
      <c r="O150" s="15"/>
      <c r="P150" s="15"/>
      <c r="Q150" s="15"/>
    </row>
    <row r="151" spans="13:17" ht="15" customHeight="1" x14ac:dyDescent="0.25">
      <c r="M151" s="15"/>
      <c r="N151" s="15"/>
      <c r="O151" s="15"/>
      <c r="P151" s="15"/>
      <c r="Q151" s="15"/>
    </row>
    <row r="152" spans="13:17" ht="15" customHeight="1" x14ac:dyDescent="0.25">
      <c r="M152" s="15"/>
      <c r="N152" s="15"/>
      <c r="O152" s="15"/>
      <c r="P152" s="15"/>
      <c r="Q152" s="15"/>
    </row>
    <row r="153" spans="13:17" ht="15" customHeight="1" x14ac:dyDescent="0.25">
      <c r="M153" s="15"/>
      <c r="N153" s="15"/>
      <c r="O153" s="15"/>
      <c r="P153" s="15"/>
      <c r="Q153" s="15"/>
    </row>
    <row r="154" spans="13:17" ht="15" customHeight="1" x14ac:dyDescent="0.25">
      <c r="M154" s="15"/>
      <c r="N154" s="15"/>
      <c r="O154" s="15"/>
      <c r="P154" s="15"/>
      <c r="Q154" s="15"/>
    </row>
    <row r="155" spans="13:17" ht="15" customHeight="1" x14ac:dyDescent="0.25">
      <c r="M155" s="15"/>
      <c r="N155" s="15"/>
      <c r="O155" s="15"/>
      <c r="P155" s="15"/>
      <c r="Q155" s="15"/>
    </row>
    <row r="156" spans="13:17" ht="15" customHeight="1" x14ac:dyDescent="0.25">
      <c r="M156" s="15"/>
      <c r="N156" s="15"/>
      <c r="O156" s="15"/>
      <c r="P156" s="15"/>
      <c r="Q156" s="15"/>
    </row>
    <row r="157" spans="13:17" ht="15" customHeight="1" x14ac:dyDescent="0.25">
      <c r="M157" s="15"/>
      <c r="N157" s="15"/>
      <c r="O157" s="15"/>
      <c r="P157" s="15"/>
      <c r="Q157" s="15"/>
    </row>
    <row r="158" spans="13:17" ht="15" customHeight="1" x14ac:dyDescent="0.25">
      <c r="Q158" s="132"/>
    </row>
    <row r="159" spans="13:17" ht="5.0999999999999996" customHeight="1" x14ac:dyDescent="0.25">
      <c r="Q159" s="132"/>
    </row>
    <row r="160" spans="13:17" x14ac:dyDescent="0.25">
      <c r="Q160" s="132"/>
    </row>
    <row r="161" spans="8:48" x14ac:dyDescent="0.25">
      <c r="Q161" s="132"/>
    </row>
    <row r="162" spans="8:48" x14ac:dyDescent="0.25">
      <c r="M162" s="15"/>
      <c r="N162" s="15"/>
      <c r="O162" s="15"/>
      <c r="P162" s="15"/>
      <c r="Q162" s="15"/>
    </row>
    <row r="163" spans="8:48" x14ac:dyDescent="0.25">
      <c r="M163" s="15"/>
      <c r="N163" s="15"/>
      <c r="O163" s="15"/>
      <c r="P163" s="15"/>
      <c r="Q163" s="15"/>
      <c r="AO163" s="130"/>
      <c r="AP163" s="130"/>
      <c r="AQ163" s="130"/>
      <c r="AR163" s="130"/>
      <c r="AS163" s="130"/>
      <c r="AT163" s="130"/>
      <c r="AU163" s="130"/>
      <c r="AV163" s="130"/>
    </row>
    <row r="164" spans="8:48" x14ac:dyDescent="0.25">
      <c r="M164" s="15"/>
      <c r="N164" s="15"/>
      <c r="O164" s="15"/>
      <c r="P164" s="15"/>
      <c r="Q164" s="15"/>
    </row>
    <row r="165" spans="8:48" x14ac:dyDescent="0.25">
      <c r="H165" s="130"/>
      <c r="I165" s="130"/>
      <c r="J165" s="130"/>
      <c r="K165" s="130"/>
      <c r="L165" s="130"/>
      <c r="M165" s="130"/>
      <c r="N165" s="130"/>
      <c r="O165" s="130"/>
      <c r="P165" s="130"/>
      <c r="Q165" s="130"/>
      <c r="R165" s="130"/>
      <c r="S165" s="130"/>
      <c r="T165" s="130"/>
      <c r="U165" s="130"/>
      <c r="V165" s="130"/>
      <c r="W165" s="130"/>
      <c r="X165" s="130"/>
      <c r="Y165" s="130"/>
      <c r="Z165" s="130"/>
      <c r="AA165" s="130"/>
      <c r="AB165" s="130"/>
      <c r="AC165" s="130"/>
      <c r="AD165" s="130"/>
      <c r="AE165" s="130"/>
      <c r="AF165" s="130"/>
      <c r="AG165" s="130"/>
      <c r="AH165" s="130"/>
      <c r="AI165" s="130"/>
      <c r="AJ165" s="130"/>
      <c r="AK165" s="130"/>
      <c r="AL165" s="130"/>
      <c r="AM165" s="130"/>
      <c r="AN165" s="130"/>
    </row>
    <row r="166" spans="8:48" ht="5.0999999999999996" customHeight="1" x14ac:dyDescent="0.25">
      <c r="M166" s="15"/>
      <c r="N166" s="15"/>
      <c r="O166" s="15"/>
      <c r="P166" s="15"/>
      <c r="Q166" s="15"/>
    </row>
    <row r="167" spans="8:48" s="130" customFormat="1" x14ac:dyDescent="0.25"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</row>
    <row r="168" spans="8:48" ht="15" customHeight="1" x14ac:dyDescent="0.25">
      <c r="M168" s="15"/>
      <c r="N168" s="15"/>
      <c r="O168" s="15"/>
      <c r="P168" s="15"/>
      <c r="Q168" s="15"/>
    </row>
    <row r="169" spans="8:48" ht="15" customHeight="1" x14ac:dyDescent="0.25">
      <c r="M169" s="15"/>
      <c r="N169" s="15"/>
      <c r="O169" s="15"/>
      <c r="P169" s="15"/>
      <c r="Q169" s="15"/>
    </row>
    <row r="170" spans="8:48" ht="15" customHeight="1" x14ac:dyDescent="0.25">
      <c r="M170" s="15"/>
      <c r="N170" s="15"/>
      <c r="O170" s="15"/>
      <c r="P170" s="15"/>
      <c r="Q170" s="15"/>
    </row>
    <row r="171" spans="8:48" ht="15" customHeight="1" x14ac:dyDescent="0.25">
      <c r="M171" s="15"/>
      <c r="N171" s="15"/>
      <c r="O171" s="15"/>
      <c r="P171" s="15"/>
      <c r="Q171" s="15"/>
    </row>
    <row r="172" spans="8:48" ht="15" customHeight="1" x14ac:dyDescent="0.25">
      <c r="M172" s="15"/>
      <c r="N172" s="15"/>
      <c r="O172" s="15"/>
      <c r="P172" s="15"/>
      <c r="Q172" s="15"/>
    </row>
    <row r="173" spans="8:48" ht="15" customHeight="1" x14ac:dyDescent="0.25">
      <c r="M173" s="15"/>
      <c r="N173" s="15"/>
      <c r="O173" s="15"/>
      <c r="P173" s="15"/>
      <c r="Q173" s="15"/>
    </row>
    <row r="174" spans="8:48" ht="15" customHeight="1" x14ac:dyDescent="0.25">
      <c r="M174" s="15"/>
      <c r="N174" s="15"/>
      <c r="O174" s="15"/>
      <c r="P174" s="15"/>
      <c r="Q174" s="15"/>
    </row>
    <row r="175" spans="8:48" ht="15" customHeight="1" x14ac:dyDescent="0.25">
      <c r="M175" s="15"/>
      <c r="N175" s="15"/>
      <c r="O175" s="15"/>
      <c r="P175" s="15"/>
      <c r="Q175" s="15"/>
    </row>
    <row r="176" spans="8:48" ht="15" customHeight="1" x14ac:dyDescent="0.25">
      <c r="M176" s="15"/>
      <c r="N176" s="15"/>
      <c r="O176" s="15"/>
      <c r="P176" s="15"/>
      <c r="Q176" s="15"/>
    </row>
    <row r="177" spans="8:48" ht="15" customHeight="1" x14ac:dyDescent="0.25">
      <c r="M177" s="15"/>
      <c r="N177" s="15"/>
      <c r="O177" s="15"/>
      <c r="P177" s="15"/>
      <c r="Q177" s="15"/>
    </row>
    <row r="178" spans="8:48" ht="15" customHeight="1" x14ac:dyDescent="0.25">
      <c r="M178" s="15"/>
      <c r="N178" s="15"/>
      <c r="O178" s="15"/>
      <c r="P178" s="15"/>
      <c r="Q178" s="15"/>
    </row>
    <row r="179" spans="8:48" ht="15" customHeight="1" x14ac:dyDescent="0.25">
      <c r="M179" s="15"/>
      <c r="N179" s="15"/>
      <c r="O179" s="15"/>
      <c r="P179" s="15"/>
      <c r="Q179" s="15"/>
    </row>
    <row r="180" spans="8:48" ht="15" customHeight="1" x14ac:dyDescent="0.25">
      <c r="M180" s="15"/>
      <c r="N180" s="15"/>
      <c r="O180" s="15"/>
      <c r="P180" s="15"/>
      <c r="Q180" s="15"/>
    </row>
    <row r="181" spans="8:48" ht="15" customHeight="1" x14ac:dyDescent="0.25">
      <c r="M181" s="15"/>
      <c r="N181" s="15"/>
      <c r="O181" s="15"/>
      <c r="P181" s="15"/>
      <c r="Q181" s="15"/>
    </row>
    <row r="182" spans="8:48" ht="15" customHeight="1" x14ac:dyDescent="0.25">
      <c r="Q182" s="132"/>
    </row>
    <row r="183" spans="8:48" ht="5.0999999999999996" customHeight="1" x14ac:dyDescent="0.25">
      <c r="Q183" s="132"/>
    </row>
    <row r="184" spans="8:48" x14ac:dyDescent="0.25">
      <c r="Q184" s="132"/>
    </row>
    <row r="185" spans="8:48" x14ac:dyDescent="0.25">
      <c r="Q185" s="132"/>
    </row>
    <row r="186" spans="8:48" x14ac:dyDescent="0.25">
      <c r="Q186" s="132"/>
    </row>
    <row r="187" spans="8:48" x14ac:dyDescent="0.25">
      <c r="M187" s="15"/>
      <c r="N187" s="15"/>
      <c r="O187" s="15"/>
      <c r="P187" s="15"/>
      <c r="Q187" s="15"/>
    </row>
    <row r="188" spans="8:48" x14ac:dyDescent="0.25">
      <c r="M188" s="15"/>
      <c r="N188" s="15"/>
      <c r="O188" s="15"/>
      <c r="P188" s="15"/>
      <c r="Q188" s="15"/>
      <c r="AO188" s="130"/>
      <c r="AP188" s="130"/>
      <c r="AQ188" s="130"/>
      <c r="AR188" s="130"/>
      <c r="AS188" s="130"/>
      <c r="AT188" s="130"/>
      <c r="AU188" s="130"/>
      <c r="AV188" s="130"/>
    </row>
    <row r="189" spans="8:48" x14ac:dyDescent="0.25">
      <c r="M189" s="15"/>
      <c r="N189" s="15"/>
      <c r="O189" s="15"/>
      <c r="P189" s="15"/>
      <c r="Q189" s="15"/>
    </row>
    <row r="190" spans="8:48" x14ac:dyDescent="0.25">
      <c r="H190" s="130"/>
      <c r="I190" s="130"/>
      <c r="J190" s="130"/>
      <c r="K190" s="130"/>
      <c r="L190" s="130"/>
      <c r="M190" s="130"/>
      <c r="N190" s="130"/>
      <c r="O190" s="130"/>
      <c r="P190" s="130"/>
      <c r="Q190" s="130"/>
      <c r="R190" s="130"/>
      <c r="S190" s="130"/>
      <c r="T190" s="130"/>
      <c r="U190" s="130"/>
      <c r="V190" s="130"/>
      <c r="W190" s="130"/>
      <c r="X190" s="130"/>
      <c r="Y190" s="130"/>
      <c r="Z190" s="130"/>
      <c r="AA190" s="130"/>
      <c r="AB190" s="130"/>
      <c r="AC190" s="130"/>
      <c r="AD190" s="130"/>
      <c r="AE190" s="130"/>
      <c r="AF190" s="130"/>
      <c r="AG190" s="130"/>
      <c r="AH190" s="130"/>
      <c r="AI190" s="130"/>
      <c r="AJ190" s="130"/>
      <c r="AK190" s="130"/>
      <c r="AL190" s="130"/>
      <c r="AM190" s="130"/>
      <c r="AN190" s="130"/>
    </row>
    <row r="191" spans="8:48" ht="5.0999999999999996" customHeight="1" x14ac:dyDescent="0.25">
      <c r="M191" s="15"/>
      <c r="N191" s="15"/>
      <c r="O191" s="15"/>
      <c r="P191" s="15"/>
      <c r="Q191" s="15"/>
    </row>
    <row r="192" spans="8:48" s="130" customFormat="1" x14ac:dyDescent="0.25"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</row>
    <row r="193" spans="13:17" ht="15" customHeight="1" x14ac:dyDescent="0.25">
      <c r="M193" s="15"/>
      <c r="N193" s="15"/>
      <c r="O193" s="15"/>
      <c r="P193" s="15"/>
      <c r="Q193" s="15"/>
    </row>
    <row r="194" spans="13:17" ht="15" customHeight="1" x14ac:dyDescent="0.25">
      <c r="M194" s="15"/>
      <c r="N194" s="15"/>
      <c r="O194" s="15"/>
      <c r="P194" s="15"/>
      <c r="Q194" s="15"/>
    </row>
    <row r="195" spans="13:17" ht="15" customHeight="1" x14ac:dyDescent="0.25">
      <c r="M195" s="15"/>
      <c r="N195" s="15"/>
      <c r="O195" s="15"/>
      <c r="P195" s="15"/>
      <c r="Q195" s="15"/>
    </row>
    <row r="196" spans="13:17" ht="15" customHeight="1" x14ac:dyDescent="0.25">
      <c r="M196" s="15"/>
      <c r="N196" s="15"/>
      <c r="O196" s="15"/>
      <c r="P196" s="15"/>
      <c r="Q196" s="15"/>
    </row>
    <row r="197" spans="13:17" ht="15" customHeight="1" x14ac:dyDescent="0.25">
      <c r="M197" s="15"/>
      <c r="N197" s="15"/>
      <c r="O197" s="15"/>
      <c r="P197" s="15"/>
      <c r="Q197" s="15"/>
    </row>
    <row r="198" spans="13:17" ht="15" customHeight="1" x14ac:dyDescent="0.25">
      <c r="M198" s="15"/>
      <c r="N198" s="15"/>
      <c r="O198" s="15"/>
      <c r="P198" s="15"/>
      <c r="Q198" s="15"/>
    </row>
    <row r="199" spans="13:17" ht="15" customHeight="1" x14ac:dyDescent="0.25">
      <c r="M199" s="15"/>
      <c r="N199" s="15"/>
      <c r="O199" s="15"/>
      <c r="P199" s="15"/>
      <c r="Q199" s="15"/>
    </row>
    <row r="200" spans="13:17" ht="15" customHeight="1" x14ac:dyDescent="0.25">
      <c r="M200" s="15"/>
      <c r="N200" s="15"/>
      <c r="O200" s="15"/>
      <c r="P200" s="15"/>
      <c r="Q200" s="15"/>
    </row>
    <row r="201" spans="13:17" ht="15" customHeight="1" x14ac:dyDescent="0.25">
      <c r="M201" s="15"/>
      <c r="N201" s="15"/>
      <c r="O201" s="15"/>
      <c r="P201" s="15"/>
      <c r="Q201" s="15"/>
    </row>
    <row r="202" spans="13:17" ht="15" customHeight="1" x14ac:dyDescent="0.25">
      <c r="M202" s="15"/>
      <c r="N202" s="15"/>
      <c r="O202" s="15"/>
      <c r="P202" s="15"/>
      <c r="Q202" s="15"/>
    </row>
    <row r="203" spans="13:17" ht="15" customHeight="1" x14ac:dyDescent="0.25">
      <c r="M203" s="15"/>
      <c r="N203" s="15"/>
      <c r="O203" s="15"/>
      <c r="P203" s="15"/>
      <c r="Q203" s="15"/>
    </row>
    <row r="204" spans="13:17" ht="15" customHeight="1" x14ac:dyDescent="0.25">
      <c r="M204" s="15"/>
      <c r="N204" s="15"/>
      <c r="O204" s="15"/>
      <c r="P204" s="15"/>
      <c r="Q204" s="15"/>
    </row>
    <row r="205" spans="13:17" ht="15" customHeight="1" x14ac:dyDescent="0.25">
      <c r="M205" s="15"/>
      <c r="N205" s="15"/>
      <c r="O205" s="15"/>
      <c r="P205" s="15"/>
      <c r="Q205" s="15"/>
    </row>
    <row r="206" spans="13:17" ht="15" customHeight="1" x14ac:dyDescent="0.25">
      <c r="M206" s="15"/>
      <c r="N206" s="15"/>
      <c r="O206" s="15"/>
      <c r="P206" s="15"/>
      <c r="Q206" s="15"/>
    </row>
    <row r="207" spans="13:17" ht="15" customHeight="1" x14ac:dyDescent="0.25">
      <c r="Q207" s="132"/>
    </row>
    <row r="208" spans="13:17" ht="5.0999999999999996" customHeight="1" x14ac:dyDescent="0.25">
      <c r="Q208" s="132"/>
    </row>
    <row r="209" spans="8:48" x14ac:dyDescent="0.25">
      <c r="Q209" s="132"/>
    </row>
    <row r="210" spans="8:48" x14ac:dyDescent="0.25">
      <c r="Q210" s="132"/>
    </row>
    <row r="211" spans="8:48" x14ac:dyDescent="0.25">
      <c r="M211" s="15"/>
      <c r="N211" s="15"/>
      <c r="O211" s="15"/>
      <c r="P211" s="15"/>
      <c r="Q211" s="15"/>
    </row>
    <row r="212" spans="8:48" x14ac:dyDescent="0.25">
      <c r="M212" s="15"/>
      <c r="N212" s="15"/>
      <c r="O212" s="15"/>
      <c r="P212" s="15"/>
      <c r="Q212" s="15"/>
      <c r="AO212" s="130"/>
      <c r="AP212" s="130"/>
      <c r="AQ212" s="130"/>
      <c r="AR212" s="130"/>
      <c r="AS212" s="130"/>
      <c r="AT212" s="130"/>
      <c r="AU212" s="130"/>
      <c r="AV212" s="130"/>
    </row>
    <row r="213" spans="8:48" x14ac:dyDescent="0.25">
      <c r="M213" s="15"/>
      <c r="N213" s="15"/>
      <c r="O213" s="15"/>
      <c r="P213" s="15"/>
      <c r="Q213" s="15"/>
    </row>
    <row r="214" spans="8:48" x14ac:dyDescent="0.25">
      <c r="H214" s="130"/>
      <c r="I214" s="130"/>
      <c r="J214" s="130"/>
      <c r="K214" s="130"/>
      <c r="L214" s="130"/>
      <c r="M214" s="130"/>
      <c r="N214" s="130"/>
      <c r="O214" s="130"/>
      <c r="P214" s="130"/>
      <c r="Q214" s="130"/>
      <c r="R214" s="130"/>
      <c r="S214" s="130"/>
      <c r="T214" s="130"/>
      <c r="U214" s="130"/>
      <c r="V214" s="130"/>
      <c r="W214" s="130"/>
      <c r="X214" s="130"/>
      <c r="Y214" s="130"/>
      <c r="Z214" s="130"/>
      <c r="AA214" s="130"/>
      <c r="AB214" s="130"/>
      <c r="AC214" s="130"/>
      <c r="AD214" s="130"/>
      <c r="AE214" s="130"/>
      <c r="AF214" s="130"/>
      <c r="AG214" s="130"/>
      <c r="AH214" s="130"/>
      <c r="AI214" s="130"/>
      <c r="AJ214" s="130"/>
      <c r="AK214" s="130"/>
      <c r="AL214" s="130"/>
      <c r="AM214" s="130"/>
      <c r="AN214" s="130"/>
    </row>
    <row r="215" spans="8:48" ht="5.0999999999999996" customHeight="1" x14ac:dyDescent="0.25">
      <c r="M215" s="15"/>
      <c r="N215" s="15"/>
      <c r="O215" s="15"/>
      <c r="P215" s="15"/>
      <c r="Q215" s="15"/>
    </row>
    <row r="216" spans="8:48" s="130" customFormat="1" x14ac:dyDescent="0.25"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15"/>
      <c r="AN216" s="15"/>
      <c r="AO216" s="15"/>
      <c r="AP216" s="15"/>
      <c r="AQ216" s="15"/>
      <c r="AR216" s="15"/>
      <c r="AS216" s="15"/>
      <c r="AT216" s="15"/>
      <c r="AU216" s="15"/>
      <c r="AV216" s="15"/>
    </row>
    <row r="217" spans="8:48" ht="15" customHeight="1" x14ac:dyDescent="0.25">
      <c r="M217" s="15"/>
      <c r="N217" s="15"/>
      <c r="O217" s="15"/>
      <c r="P217" s="15"/>
      <c r="Q217" s="15"/>
    </row>
    <row r="218" spans="8:48" ht="15" customHeight="1" x14ac:dyDescent="0.25">
      <c r="M218" s="15"/>
      <c r="N218" s="15"/>
      <c r="O218" s="15"/>
      <c r="P218" s="15"/>
      <c r="Q218" s="15"/>
    </row>
    <row r="219" spans="8:48" ht="15" customHeight="1" x14ac:dyDescent="0.25">
      <c r="M219" s="15"/>
      <c r="N219" s="15"/>
      <c r="O219" s="15"/>
      <c r="P219" s="15"/>
      <c r="Q219" s="15"/>
    </row>
    <row r="220" spans="8:48" ht="15" customHeight="1" x14ac:dyDescent="0.25">
      <c r="M220" s="15"/>
      <c r="N220" s="15"/>
      <c r="O220" s="15"/>
      <c r="P220" s="15"/>
      <c r="Q220" s="15"/>
    </row>
    <row r="221" spans="8:48" ht="15" customHeight="1" x14ac:dyDescent="0.25">
      <c r="M221" s="15"/>
      <c r="N221" s="15"/>
      <c r="O221" s="15"/>
      <c r="P221" s="15"/>
      <c r="Q221" s="15"/>
    </row>
    <row r="222" spans="8:48" ht="15" customHeight="1" x14ac:dyDescent="0.25">
      <c r="M222" s="15"/>
      <c r="N222" s="15"/>
      <c r="O222" s="15"/>
      <c r="P222" s="15"/>
      <c r="Q222" s="15"/>
    </row>
    <row r="223" spans="8:48" ht="15" customHeight="1" x14ac:dyDescent="0.25">
      <c r="M223" s="15"/>
      <c r="N223" s="15"/>
      <c r="O223" s="15"/>
      <c r="P223" s="15"/>
      <c r="Q223" s="15"/>
    </row>
    <row r="224" spans="8:48" ht="15" customHeight="1" x14ac:dyDescent="0.25">
      <c r="M224" s="15"/>
      <c r="N224" s="15"/>
      <c r="O224" s="15"/>
      <c r="P224" s="15"/>
      <c r="Q224" s="15"/>
    </row>
    <row r="225" spans="13:17" ht="15" customHeight="1" x14ac:dyDescent="0.25">
      <c r="M225" s="15"/>
      <c r="N225" s="15"/>
      <c r="O225" s="15"/>
      <c r="P225" s="15"/>
      <c r="Q225" s="15"/>
    </row>
    <row r="226" spans="13:17" ht="15" customHeight="1" x14ac:dyDescent="0.25">
      <c r="M226" s="15"/>
      <c r="N226" s="15"/>
      <c r="O226" s="15"/>
      <c r="P226" s="15"/>
      <c r="Q226" s="15"/>
    </row>
    <row r="227" spans="13:17" ht="15" customHeight="1" x14ac:dyDescent="0.25">
      <c r="M227" s="15"/>
      <c r="N227" s="15"/>
      <c r="O227" s="15"/>
      <c r="P227" s="15"/>
      <c r="Q227" s="15"/>
    </row>
    <row r="228" spans="13:17" ht="15" customHeight="1" x14ac:dyDescent="0.25">
      <c r="M228" s="15"/>
      <c r="N228" s="15"/>
      <c r="O228" s="15"/>
      <c r="P228" s="15"/>
      <c r="Q228" s="15"/>
    </row>
    <row r="229" spans="13:17" ht="15" customHeight="1" x14ac:dyDescent="0.25">
      <c r="M229" s="15"/>
      <c r="N229" s="15"/>
      <c r="O229" s="15"/>
      <c r="P229" s="15"/>
      <c r="Q229" s="15"/>
    </row>
    <row r="230" spans="13:17" ht="15" customHeight="1" x14ac:dyDescent="0.25">
      <c r="M230" s="15"/>
      <c r="N230" s="15"/>
      <c r="O230" s="15"/>
      <c r="P230" s="15"/>
      <c r="Q230" s="15"/>
    </row>
    <row r="231" spans="13:17" ht="15" customHeight="1" x14ac:dyDescent="0.25">
      <c r="Q231" s="132"/>
    </row>
    <row r="232" spans="13:17" ht="5.0999999999999996" customHeight="1" x14ac:dyDescent="0.25">
      <c r="Q232" s="132"/>
    </row>
    <row r="233" spans="13:17" x14ac:dyDescent="0.25">
      <c r="Q233" s="132"/>
    </row>
    <row r="234" spans="13:17" x14ac:dyDescent="0.25">
      <c r="Q234" s="132"/>
    </row>
  </sheetData>
  <mergeCells count="6">
    <mergeCell ref="J41:P41"/>
    <mergeCell ref="J2:Q2"/>
    <mergeCell ref="A3:G3"/>
    <mergeCell ref="J3:Q3"/>
    <mergeCell ref="M4:N4"/>
    <mergeCell ref="J40:L40"/>
  </mergeCells>
  <dataValidations count="1">
    <dataValidation type="date" operator="greaterThan" allowBlank="1" showInputMessage="1" showErrorMessage="1" sqref="J5:J14" xr:uid="{1524FC76-6149-4640-B664-1048906619FA}">
      <formula1>1</formula1>
    </dataValidation>
  </dataValidations>
  <pageMargins left="0.70866141732283472" right="0.70866141732283472" top="0.74803149606299213" bottom="0.74803149606299213" header="0.31496062992125984" footer="0.31496062992125984"/>
  <pageSetup scale="65" orientation="landscape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C4041-2757-492E-BFF5-573ABC37220B}">
  <dimension ref="A1:W144"/>
  <sheetViews>
    <sheetView tabSelected="1" zoomScale="80" zoomScaleNormal="80" workbookViewId="0">
      <selection activeCell="G95" sqref="G95:J95"/>
    </sheetView>
  </sheetViews>
  <sheetFormatPr baseColWidth="10" defaultRowHeight="15" x14ac:dyDescent="0.25"/>
  <cols>
    <col min="3" max="3" width="11.7109375" customWidth="1"/>
    <col min="4" max="4" width="15.28515625" customWidth="1"/>
    <col min="6" max="6" width="15.7109375" customWidth="1"/>
    <col min="7" max="7" width="14.140625" customWidth="1"/>
    <col min="8" max="8" width="12.140625" bestFit="1" customWidth="1"/>
    <col min="9" max="9" width="14" bestFit="1" customWidth="1"/>
    <col min="10" max="10" width="13.140625" bestFit="1" customWidth="1"/>
  </cols>
  <sheetData>
    <row r="1" spans="1:23" ht="27" customHeight="1" thickBot="1" x14ac:dyDescent="0.55000000000000004">
      <c r="B1" s="1" t="s">
        <v>0</v>
      </c>
    </row>
    <row r="2" spans="1:23" x14ac:dyDescent="0.25">
      <c r="B2" s="359" t="s">
        <v>1</v>
      </c>
      <c r="C2" s="360"/>
      <c r="D2" s="360"/>
      <c r="E2" s="360"/>
      <c r="F2" s="331" t="s">
        <v>7</v>
      </c>
      <c r="G2" s="233"/>
      <c r="H2" s="233"/>
      <c r="I2" s="233"/>
      <c r="J2" s="332">
        <f>H14</f>
        <v>2932.75</v>
      </c>
    </row>
    <row r="3" spans="1:23" x14ac:dyDescent="0.25">
      <c r="B3" s="361" t="s">
        <v>2</v>
      </c>
      <c r="C3" s="362"/>
      <c r="D3" s="363"/>
      <c r="E3" s="362"/>
      <c r="F3" s="2" t="s">
        <v>9</v>
      </c>
      <c r="G3" s="234"/>
      <c r="H3" s="236"/>
      <c r="I3" s="234"/>
      <c r="J3" s="333">
        <f>H15</f>
        <v>117.31</v>
      </c>
    </row>
    <row r="4" spans="1:23" x14ac:dyDescent="0.25">
      <c r="B4" s="361" t="s">
        <v>3</v>
      </c>
      <c r="C4" s="362"/>
      <c r="D4" s="363"/>
      <c r="E4" s="362"/>
      <c r="F4" s="2" t="s">
        <v>355</v>
      </c>
      <c r="G4" s="234"/>
      <c r="H4" s="234"/>
      <c r="I4" s="234"/>
      <c r="J4" s="334">
        <f>H129</f>
        <v>315.04000000000002</v>
      </c>
      <c r="M4" s="58" t="s">
        <v>378</v>
      </c>
    </row>
    <row r="5" spans="1:23" ht="15.75" thickBot="1" x14ac:dyDescent="0.3">
      <c r="B5" s="364" t="s">
        <v>4</v>
      </c>
      <c r="C5" s="365"/>
      <c r="D5" s="366"/>
      <c r="E5" s="365"/>
      <c r="F5" s="4"/>
      <c r="G5" s="235"/>
      <c r="H5" s="235"/>
      <c r="I5" s="235"/>
      <c r="J5" s="237"/>
      <c r="M5" s="58" t="s">
        <v>374</v>
      </c>
    </row>
    <row r="6" spans="1:23" x14ac:dyDescent="0.25">
      <c r="B6" s="58"/>
      <c r="C6" s="264"/>
      <c r="D6" s="58"/>
      <c r="E6" s="264"/>
      <c r="F6" s="58"/>
      <c r="G6" s="264"/>
      <c r="H6" s="264"/>
      <c r="I6" s="264"/>
      <c r="J6" s="264"/>
      <c r="M6" s="58" t="s">
        <v>373</v>
      </c>
    </row>
    <row r="7" spans="1:23" ht="14.25" customHeight="1" x14ac:dyDescent="0.25">
      <c r="B7" t="s">
        <v>170</v>
      </c>
      <c r="D7" s="58"/>
      <c r="M7" s="58" t="s">
        <v>372</v>
      </c>
    </row>
    <row r="8" spans="1:23" ht="15.75" customHeight="1" x14ac:dyDescent="0.25">
      <c r="B8" t="s">
        <v>179</v>
      </c>
      <c r="D8" s="58"/>
      <c r="W8" s="58" t="s">
        <v>230</v>
      </c>
    </row>
    <row r="9" spans="1:23" x14ac:dyDescent="0.25">
      <c r="B9" t="s">
        <v>359</v>
      </c>
      <c r="D9" s="58"/>
      <c r="N9" s="58" t="s">
        <v>229</v>
      </c>
    </row>
    <row r="10" spans="1:23" x14ac:dyDescent="0.25">
      <c r="B10" t="s">
        <v>181</v>
      </c>
      <c r="D10" s="58"/>
    </row>
    <row r="11" spans="1:23" ht="18.75" x14ac:dyDescent="0.25">
      <c r="A11" s="5"/>
      <c r="B11" t="s">
        <v>180</v>
      </c>
      <c r="D11" s="58"/>
    </row>
    <row r="12" spans="1:23" ht="19.5" thickBot="1" x14ac:dyDescent="0.3">
      <c r="A12" s="5"/>
      <c r="B12" s="58"/>
      <c r="D12" s="58"/>
    </row>
    <row r="13" spans="1:23" ht="18.75" x14ac:dyDescent="0.25">
      <c r="A13" s="261" t="s">
        <v>5</v>
      </c>
      <c r="B13" s="8" t="s">
        <v>183</v>
      </c>
      <c r="C13" s="10"/>
      <c r="D13" s="10"/>
      <c r="E13" s="10"/>
      <c r="F13" s="10"/>
      <c r="G13" s="299"/>
      <c r="H13" s="299"/>
      <c r="I13" s="299"/>
      <c r="J13" s="301"/>
    </row>
    <row r="14" spans="1:23" ht="18.75" x14ac:dyDescent="0.25">
      <c r="B14" s="26"/>
      <c r="C14" s="62" t="s">
        <v>6</v>
      </c>
      <c r="D14" s="205" t="s">
        <v>7</v>
      </c>
      <c r="E14" s="205"/>
      <c r="F14" s="205"/>
      <c r="G14" s="300"/>
      <c r="H14" s="419">
        <v>2932.75</v>
      </c>
      <c r="I14" s="419"/>
      <c r="J14" s="302"/>
      <c r="L14" s="25"/>
    </row>
    <row r="15" spans="1:23" x14ac:dyDescent="0.25">
      <c r="A15" s="12"/>
      <c r="B15" s="13"/>
      <c r="C15" s="62" t="s">
        <v>8</v>
      </c>
      <c r="D15" s="205" t="s">
        <v>9</v>
      </c>
      <c r="E15" s="204"/>
      <c r="F15" s="204"/>
      <c r="G15" s="206"/>
      <c r="H15" s="420">
        <v>117.31</v>
      </c>
      <c r="I15" s="420"/>
      <c r="J15" s="207"/>
      <c r="L15" t="s">
        <v>26</v>
      </c>
    </row>
    <row r="16" spans="1:23" ht="15.75" thickBot="1" x14ac:dyDescent="0.3">
      <c r="A16" s="12"/>
      <c r="B16" s="13"/>
      <c r="C16" s="7" t="s">
        <v>6</v>
      </c>
      <c r="D16" s="116" t="s">
        <v>10</v>
      </c>
      <c r="E16" s="268"/>
      <c r="F16" s="268"/>
      <c r="G16" s="421">
        <f>H14/H15</f>
        <v>25</v>
      </c>
      <c r="H16" s="422"/>
      <c r="I16" s="422"/>
      <c r="J16" s="423"/>
      <c r="M16" t="s">
        <v>92</v>
      </c>
    </row>
    <row r="17" spans="1:12" x14ac:dyDescent="0.25">
      <c r="A17" s="12"/>
      <c r="B17" s="13"/>
      <c r="C17" s="62"/>
      <c r="D17" s="116" t="s">
        <v>186</v>
      </c>
      <c r="E17" s="16"/>
      <c r="F17" s="16"/>
      <c r="G17" s="29"/>
      <c r="H17" s="266"/>
      <c r="I17" s="266"/>
      <c r="J17" s="267"/>
    </row>
    <row r="18" spans="1:12" x14ac:dyDescent="0.25">
      <c r="B18" s="270"/>
      <c r="C18" s="58"/>
      <c r="D18" s="269" t="s">
        <v>187</v>
      </c>
      <c r="E18" s="58"/>
      <c r="F18" s="58"/>
      <c r="G18" s="58"/>
      <c r="H18" s="58"/>
      <c r="I18" s="58"/>
      <c r="J18" s="271"/>
    </row>
    <row r="19" spans="1:12" ht="18.75" x14ac:dyDescent="0.25">
      <c r="A19" s="5"/>
      <c r="B19" s="288"/>
      <c r="C19" s="269"/>
      <c r="D19" s="269"/>
      <c r="E19" s="269"/>
      <c r="F19" s="269"/>
      <c r="G19" s="269"/>
      <c r="H19" s="269"/>
      <c r="I19" s="269"/>
      <c r="J19" s="286"/>
    </row>
    <row r="20" spans="1:12" ht="15.75" thickBot="1" x14ac:dyDescent="0.3">
      <c r="B20" s="289"/>
      <c r="C20" s="285"/>
      <c r="D20" s="285"/>
      <c r="E20" s="285"/>
      <c r="F20" s="285"/>
      <c r="G20" s="285"/>
      <c r="H20" s="285"/>
      <c r="I20" s="285"/>
      <c r="J20" s="287"/>
      <c r="K20" t="s">
        <v>26</v>
      </c>
    </row>
    <row r="21" spans="1:12" ht="15.75" thickBot="1" x14ac:dyDescent="0.3">
      <c r="A21" s="12"/>
      <c r="B21" s="12"/>
      <c r="C21" s="14"/>
      <c r="D21" s="15"/>
      <c r="E21" s="16"/>
      <c r="F21" s="16"/>
      <c r="G21" s="20"/>
      <c r="H21" s="20"/>
      <c r="I21" s="20"/>
      <c r="J21" s="20"/>
    </row>
    <row r="22" spans="1:12" ht="18.75" x14ac:dyDescent="0.25">
      <c r="A22" s="261" t="s">
        <v>11</v>
      </c>
      <c r="B22" s="8" t="s">
        <v>12</v>
      </c>
      <c r="C22" s="9"/>
      <c r="D22" s="21"/>
      <c r="E22" s="22"/>
      <c r="F22" s="22"/>
      <c r="G22" s="186"/>
      <c r="H22" s="23"/>
      <c r="I22" s="23"/>
      <c r="J22" s="24"/>
    </row>
    <row r="23" spans="1:12" ht="18.75" x14ac:dyDescent="0.25">
      <c r="A23" s="12"/>
      <c r="B23" s="26"/>
      <c r="C23" s="62" t="s">
        <v>6</v>
      </c>
      <c r="D23" s="15" t="s">
        <v>13</v>
      </c>
      <c r="E23" s="16"/>
      <c r="F23" s="16"/>
      <c r="G23" s="184"/>
      <c r="H23" s="398">
        <f>+H14</f>
        <v>2932.75</v>
      </c>
      <c r="I23" s="398"/>
      <c r="J23" s="27"/>
    </row>
    <row r="24" spans="1:12" x14ac:dyDescent="0.25">
      <c r="A24" s="12"/>
      <c r="B24" s="13"/>
      <c r="C24" s="62" t="s">
        <v>14</v>
      </c>
      <c r="D24" s="14" t="s">
        <v>15</v>
      </c>
      <c r="E24" s="16"/>
      <c r="F24" s="16"/>
      <c r="G24" s="184"/>
      <c r="H24" s="406">
        <v>365</v>
      </c>
      <c r="I24" s="406"/>
      <c r="J24" s="27"/>
    </row>
    <row r="25" spans="1:12" x14ac:dyDescent="0.25">
      <c r="B25" s="13"/>
      <c r="C25" s="62" t="s">
        <v>6</v>
      </c>
      <c r="D25" s="14" t="s">
        <v>16</v>
      </c>
      <c r="E25" s="16"/>
      <c r="F25" s="16"/>
      <c r="G25" s="424">
        <f>+H24*H23</f>
        <v>1070453.75</v>
      </c>
      <c r="H25" s="398"/>
      <c r="I25" s="398"/>
      <c r="J25" s="27"/>
      <c r="L25" t="s">
        <v>26</v>
      </c>
    </row>
    <row r="26" spans="1:12" x14ac:dyDescent="0.25">
      <c r="A26" s="6"/>
      <c r="B26" s="13"/>
      <c r="C26" s="62" t="s">
        <v>14</v>
      </c>
      <c r="D26" s="203" t="s">
        <v>17</v>
      </c>
      <c r="E26" s="204"/>
      <c r="F26" s="204"/>
      <c r="G26" s="425">
        <v>0.13</v>
      </c>
      <c r="H26" s="426"/>
      <c r="I26" s="426"/>
      <c r="J26" s="427"/>
    </row>
    <row r="27" spans="1:12" ht="15.75" thickBot="1" x14ac:dyDescent="0.3">
      <c r="B27" s="17"/>
      <c r="C27" s="223" t="s">
        <v>6</v>
      </c>
      <c r="D27" s="18" t="s">
        <v>18</v>
      </c>
      <c r="E27" s="19"/>
      <c r="F27" s="19"/>
      <c r="G27" s="428">
        <f>+G26*G25</f>
        <v>139158.98750000002</v>
      </c>
      <c r="H27" s="429"/>
      <c r="I27" s="429"/>
      <c r="J27" s="430"/>
    </row>
    <row r="28" spans="1:12" ht="15.75" thickBot="1" x14ac:dyDescent="0.3">
      <c r="A28" s="14"/>
      <c r="B28" s="12"/>
      <c r="C28" s="14"/>
      <c r="D28" s="15"/>
      <c r="E28" s="16"/>
      <c r="F28" s="16"/>
      <c r="G28" s="29"/>
      <c r="H28" s="16"/>
      <c r="I28" s="30"/>
      <c r="J28" s="31"/>
    </row>
    <row r="29" spans="1:12" ht="18.75" x14ac:dyDescent="0.25">
      <c r="A29" s="261" t="s">
        <v>19</v>
      </c>
      <c r="B29" s="8" t="s">
        <v>20</v>
      </c>
      <c r="C29" s="10"/>
      <c r="D29" s="10"/>
      <c r="E29" s="10"/>
      <c r="F29" s="9"/>
      <c r="G29" s="32"/>
      <c r="H29" s="33"/>
      <c r="I29" s="33"/>
      <c r="J29" s="34"/>
    </row>
    <row r="30" spans="1:12" ht="18.75" x14ac:dyDescent="0.25">
      <c r="A30" s="14"/>
      <c r="B30" s="26"/>
      <c r="C30" s="62" t="s">
        <v>21</v>
      </c>
      <c r="D30" s="203" t="s">
        <v>173</v>
      </c>
      <c r="E30" s="203"/>
      <c r="F30" s="203"/>
      <c r="G30" s="199"/>
      <c r="H30" s="433">
        <v>1749</v>
      </c>
      <c r="I30" s="433"/>
      <c r="J30" s="200"/>
    </row>
    <row r="31" spans="1:12" ht="15.75" x14ac:dyDescent="0.25">
      <c r="A31" s="14"/>
      <c r="B31" s="35"/>
      <c r="C31" s="62" t="s">
        <v>21</v>
      </c>
      <c r="D31" s="203" t="s">
        <v>174</v>
      </c>
      <c r="E31" s="203"/>
      <c r="F31" s="203"/>
      <c r="G31" s="199"/>
      <c r="H31" s="433">
        <v>0</v>
      </c>
      <c r="I31" s="433"/>
      <c r="J31" s="200"/>
    </row>
    <row r="32" spans="1:12" x14ac:dyDescent="0.25">
      <c r="A32" s="6"/>
      <c r="B32" s="38"/>
      <c r="C32" s="62" t="s">
        <v>21</v>
      </c>
      <c r="D32" s="15" t="s">
        <v>22</v>
      </c>
      <c r="E32" s="15"/>
      <c r="F32" s="15"/>
      <c r="G32" s="238"/>
      <c r="H32" s="431">
        <f>H31+H30</f>
        <v>1749</v>
      </c>
      <c r="I32" s="431"/>
      <c r="J32" s="239"/>
    </row>
    <row r="33" spans="1:15" x14ac:dyDescent="0.25">
      <c r="A33" s="14"/>
      <c r="B33" s="38"/>
      <c r="C33" s="62" t="s">
        <v>23</v>
      </c>
      <c r="D33" s="14" t="s">
        <v>24</v>
      </c>
      <c r="E33" s="14"/>
      <c r="F33" s="14"/>
      <c r="G33" s="39"/>
      <c r="H33" s="432">
        <v>500</v>
      </c>
      <c r="I33" s="432"/>
      <c r="J33" s="40"/>
    </row>
    <row r="34" spans="1:15" x14ac:dyDescent="0.25">
      <c r="B34" s="38"/>
      <c r="C34" s="62" t="s">
        <v>6</v>
      </c>
      <c r="D34" s="14" t="s">
        <v>25</v>
      </c>
      <c r="E34" s="14"/>
      <c r="F34" s="14"/>
      <c r="G34" s="39"/>
      <c r="H34" s="432">
        <f>+H32-H33</f>
        <v>1249</v>
      </c>
      <c r="I34" s="432"/>
      <c r="J34" s="40"/>
    </row>
    <row r="35" spans="1:15" x14ac:dyDescent="0.25">
      <c r="A35" s="14"/>
      <c r="B35" s="38"/>
      <c r="C35" s="62" t="s">
        <v>8</v>
      </c>
      <c r="D35" s="14" t="s">
        <v>27</v>
      </c>
      <c r="E35" s="14"/>
      <c r="F35" s="6"/>
      <c r="G35" s="39"/>
      <c r="H35" s="406">
        <v>52</v>
      </c>
      <c r="I35" s="406"/>
      <c r="J35" s="40"/>
    </row>
    <row r="36" spans="1:15" x14ac:dyDescent="0.25">
      <c r="B36" s="38"/>
      <c r="C36" s="62" t="s">
        <v>6</v>
      </c>
      <c r="D36" s="6" t="s">
        <v>28</v>
      </c>
      <c r="E36" s="14"/>
      <c r="F36" s="14"/>
      <c r="G36" s="41"/>
      <c r="H36" s="435">
        <f>+H34/H35</f>
        <v>24.01923076923077</v>
      </c>
      <c r="I36" s="435"/>
      <c r="J36" s="42"/>
    </row>
    <row r="37" spans="1:15" ht="19.5" thickBot="1" x14ac:dyDescent="0.35">
      <c r="B37" s="38"/>
      <c r="C37" s="62"/>
      <c r="D37" s="14" t="s">
        <v>182</v>
      </c>
      <c r="E37" s="14"/>
      <c r="F37" s="14"/>
      <c r="G37" s="252"/>
      <c r="H37" s="243"/>
      <c r="I37" s="243"/>
      <c r="J37" s="42"/>
      <c r="K37" s="62"/>
      <c r="M37" s="167" t="s">
        <v>176</v>
      </c>
    </row>
    <row r="38" spans="1:15" ht="15.75" x14ac:dyDescent="0.25">
      <c r="B38" s="38"/>
      <c r="C38" s="62"/>
      <c r="D38" s="14" t="s">
        <v>188</v>
      </c>
      <c r="E38" s="14"/>
      <c r="F38" s="14"/>
      <c r="G38" s="29"/>
      <c r="H38" s="272"/>
      <c r="I38" s="272"/>
      <c r="J38" s="273"/>
      <c r="M38" s="246">
        <v>0</v>
      </c>
      <c r="N38" s="247">
        <v>0</v>
      </c>
    </row>
    <row r="39" spans="1:15" x14ac:dyDescent="0.25">
      <c r="A39" s="14"/>
      <c r="B39" s="38"/>
      <c r="C39" s="62"/>
      <c r="D39" s="14" t="s">
        <v>189</v>
      </c>
      <c r="E39" s="14"/>
      <c r="F39" s="14"/>
      <c r="G39" s="253"/>
      <c r="H39" s="254"/>
      <c r="I39" s="254"/>
      <c r="J39" s="265"/>
      <c r="M39" s="248">
        <v>13</v>
      </c>
      <c r="N39" s="249">
        <v>0.5</v>
      </c>
    </row>
    <row r="40" spans="1:15" ht="15.75" thickBot="1" x14ac:dyDescent="0.3">
      <c r="B40" s="43"/>
      <c r="C40" s="244" t="s">
        <v>29</v>
      </c>
      <c r="D40" s="244"/>
      <c r="E40" s="245"/>
      <c r="F40" s="255"/>
      <c r="G40" s="442">
        <v>24</v>
      </c>
      <c r="H40" s="443"/>
      <c r="I40" s="443"/>
      <c r="J40" s="444"/>
      <c r="M40" s="250">
        <v>26.1</v>
      </c>
      <c r="N40" s="251">
        <v>1</v>
      </c>
    </row>
    <row r="41" spans="1:15" ht="15.75" thickBot="1" x14ac:dyDescent="0.3">
      <c r="A41" s="12"/>
      <c r="B41" s="14"/>
      <c r="C41" s="14"/>
      <c r="D41" s="14"/>
      <c r="E41" s="14"/>
      <c r="F41" s="14"/>
      <c r="G41" s="29"/>
      <c r="H41" s="16"/>
      <c r="I41" s="16"/>
      <c r="J41" s="44"/>
      <c r="O41" s="58" t="s">
        <v>177</v>
      </c>
    </row>
    <row r="42" spans="1:15" ht="15.75" x14ac:dyDescent="0.25">
      <c r="A42" s="7" t="s">
        <v>30</v>
      </c>
      <c r="B42" s="45"/>
      <c r="C42" s="46" t="s">
        <v>31</v>
      </c>
      <c r="D42" s="10"/>
      <c r="E42" s="10"/>
      <c r="F42" s="9"/>
      <c r="G42" s="189"/>
      <c r="H42" s="22"/>
      <c r="I42" s="22"/>
      <c r="J42" s="34"/>
    </row>
    <row r="43" spans="1:15" x14ac:dyDescent="0.25">
      <c r="A43" s="6"/>
      <c r="B43" s="38"/>
      <c r="C43" s="62" t="s">
        <v>6</v>
      </c>
      <c r="D43" s="14" t="s">
        <v>27</v>
      </c>
      <c r="E43" s="14"/>
      <c r="F43" s="14"/>
      <c r="G43" s="184"/>
      <c r="H43" s="436">
        <f>H35</f>
        <v>52</v>
      </c>
      <c r="I43" s="436"/>
      <c r="J43" s="40"/>
    </row>
    <row r="44" spans="1:15" x14ac:dyDescent="0.25">
      <c r="A44" s="14"/>
      <c r="B44" s="38"/>
      <c r="C44" s="62" t="s">
        <v>32</v>
      </c>
      <c r="D44" s="14" t="s">
        <v>33</v>
      </c>
      <c r="E44" s="14"/>
      <c r="F44" s="14"/>
      <c r="G44" s="184"/>
      <c r="H44" s="436">
        <f>G40</f>
        <v>24</v>
      </c>
      <c r="I44" s="436"/>
      <c r="J44" s="40"/>
    </row>
    <row r="45" spans="1:15" x14ac:dyDescent="0.25">
      <c r="B45" s="38"/>
      <c r="C45" s="62"/>
      <c r="D45" s="14"/>
      <c r="E45" s="14"/>
      <c r="F45" s="14"/>
      <c r="G45" s="252"/>
      <c r="H45" s="242"/>
      <c r="I45" s="242"/>
      <c r="J45" s="47"/>
    </row>
    <row r="46" spans="1:15" x14ac:dyDescent="0.25">
      <c r="A46" s="14"/>
      <c r="B46" s="38"/>
      <c r="C46" s="62"/>
      <c r="D46" s="14"/>
      <c r="E46" s="14"/>
      <c r="F46" s="14"/>
      <c r="G46" s="253"/>
      <c r="H46" s="259"/>
      <c r="I46" s="259"/>
      <c r="J46" s="258"/>
    </row>
    <row r="47" spans="1:15" x14ac:dyDescent="0.25">
      <c r="B47" s="13"/>
      <c r="C47" s="62"/>
      <c r="D47" s="15" t="s">
        <v>34</v>
      </c>
      <c r="E47" s="15"/>
      <c r="F47" s="15"/>
      <c r="G47" s="256"/>
      <c r="H47" s="406">
        <f>H34</f>
        <v>1249</v>
      </c>
      <c r="I47" s="406"/>
      <c r="J47" s="239"/>
    </row>
    <row r="48" spans="1:15" x14ac:dyDescent="0.25">
      <c r="B48" s="13"/>
      <c r="C48" s="62" t="s">
        <v>23</v>
      </c>
      <c r="D48" s="15" t="s">
        <v>35</v>
      </c>
      <c r="E48" s="14"/>
      <c r="F48" s="14"/>
      <c r="G48" s="190"/>
      <c r="H48" s="406">
        <f>H43*H44</f>
        <v>1248</v>
      </c>
      <c r="I48" s="406"/>
      <c r="J48" s="40"/>
    </row>
    <row r="49" spans="1:14" ht="18.75" x14ac:dyDescent="0.25">
      <c r="A49" s="5"/>
      <c r="B49" s="38"/>
      <c r="C49" s="62" t="s">
        <v>6</v>
      </c>
      <c r="D49" s="6" t="s">
        <v>36</v>
      </c>
      <c r="E49" s="14"/>
      <c r="F49" s="14"/>
      <c r="G49" s="184"/>
      <c r="H49" s="436">
        <f>+H47-H48</f>
        <v>1</v>
      </c>
      <c r="I49" s="436"/>
      <c r="J49" s="40"/>
    </row>
    <row r="50" spans="1:14" x14ac:dyDescent="0.25">
      <c r="B50" s="38"/>
      <c r="D50" s="14"/>
      <c r="E50" s="14"/>
      <c r="F50" s="14"/>
      <c r="G50" s="252"/>
      <c r="H50" s="257"/>
      <c r="I50" s="257"/>
      <c r="J50" s="47"/>
    </row>
    <row r="51" spans="1:14" x14ac:dyDescent="0.25">
      <c r="A51" s="14"/>
      <c r="B51" s="38"/>
      <c r="C51" s="260" t="s">
        <v>178</v>
      </c>
      <c r="D51" s="14"/>
      <c r="E51" s="14"/>
      <c r="F51" s="14"/>
      <c r="G51" s="29"/>
      <c r="H51" s="274"/>
      <c r="I51" s="274"/>
      <c r="J51" s="275"/>
      <c r="M51" s="58"/>
    </row>
    <row r="52" spans="1:14" x14ac:dyDescent="0.25">
      <c r="A52" s="14"/>
      <c r="B52" s="38"/>
      <c r="C52" s="260" t="s">
        <v>190</v>
      </c>
      <c r="D52" s="14"/>
      <c r="E52" s="14"/>
      <c r="F52" s="14"/>
      <c r="G52" s="29"/>
      <c r="H52" s="274"/>
      <c r="I52" s="274"/>
      <c r="J52" s="275"/>
    </row>
    <row r="53" spans="1:14" x14ac:dyDescent="0.25">
      <c r="A53" s="14"/>
      <c r="B53" s="38"/>
      <c r="C53" s="260" t="s">
        <v>191</v>
      </c>
      <c r="D53" s="14"/>
      <c r="E53" s="14"/>
      <c r="F53" s="14"/>
      <c r="G53" s="29"/>
      <c r="H53" s="274"/>
      <c r="I53" s="274"/>
      <c r="J53" s="275"/>
    </row>
    <row r="54" spans="1:14" x14ac:dyDescent="0.25">
      <c r="A54" s="14"/>
      <c r="B54" s="38"/>
      <c r="C54" s="260" t="s">
        <v>193</v>
      </c>
      <c r="D54" s="14"/>
      <c r="E54" s="14"/>
      <c r="F54" s="14"/>
      <c r="G54" s="29"/>
      <c r="H54" s="274"/>
      <c r="I54" s="274"/>
      <c r="J54" s="275"/>
    </row>
    <row r="55" spans="1:14" ht="15.75" thickBot="1" x14ac:dyDescent="0.3">
      <c r="A55" s="14"/>
      <c r="B55" s="38"/>
      <c r="C55" s="260" t="s">
        <v>192</v>
      </c>
      <c r="D55" s="14"/>
      <c r="E55" s="14"/>
      <c r="F55" s="14"/>
      <c r="G55" s="29"/>
      <c r="H55" s="274"/>
      <c r="I55" s="274"/>
      <c r="J55" s="275"/>
    </row>
    <row r="56" spans="1:14" ht="15.75" thickBot="1" x14ac:dyDescent="0.3">
      <c r="B56" s="43"/>
      <c r="C56" s="224"/>
      <c r="D56" s="337" t="s">
        <v>184</v>
      </c>
      <c r="E56" s="335"/>
      <c r="F56" s="336"/>
      <c r="G56" s="437">
        <f>VLOOKUP(H49,M38:N40,2)</f>
        <v>0</v>
      </c>
      <c r="H56" s="438"/>
      <c r="I56" s="438"/>
      <c r="J56" s="439"/>
    </row>
    <row r="57" spans="1:14" ht="15.75" thickBot="1" x14ac:dyDescent="0.3">
      <c r="B57" s="14"/>
      <c r="C57" s="14"/>
      <c r="D57" s="14"/>
      <c r="E57" s="14"/>
      <c r="F57" s="14"/>
      <c r="G57" s="48" t="s">
        <v>26</v>
      </c>
      <c r="H57" s="48"/>
      <c r="I57" s="48"/>
      <c r="J57" s="48"/>
    </row>
    <row r="58" spans="1:14" ht="15.75" x14ac:dyDescent="0.25">
      <c r="A58" s="7" t="s">
        <v>38</v>
      </c>
      <c r="B58" s="45"/>
      <c r="C58" s="46" t="s">
        <v>39</v>
      </c>
      <c r="D58" s="10"/>
      <c r="E58" s="9"/>
      <c r="F58" s="9"/>
      <c r="G58" s="186"/>
      <c r="H58" s="23"/>
      <c r="I58" s="23"/>
      <c r="J58" s="49"/>
    </row>
    <row r="59" spans="1:14" x14ac:dyDescent="0.25">
      <c r="A59" s="6"/>
      <c r="B59" s="38"/>
      <c r="C59" s="62" t="s">
        <v>40</v>
      </c>
      <c r="D59" s="14" t="s">
        <v>41</v>
      </c>
      <c r="E59" s="6"/>
      <c r="F59" s="14"/>
      <c r="G59" s="187"/>
      <c r="H59" s="440">
        <f>G40</f>
        <v>24</v>
      </c>
      <c r="I59" s="440"/>
      <c r="J59" s="40"/>
    </row>
    <row r="60" spans="1:14" ht="15.75" thickBot="1" x14ac:dyDescent="0.3">
      <c r="B60" s="38"/>
      <c r="C60" s="62" t="s">
        <v>40</v>
      </c>
      <c r="D60" s="14" t="s">
        <v>37</v>
      </c>
      <c r="E60" s="14"/>
      <c r="F60" s="14"/>
      <c r="G60" s="187"/>
      <c r="H60" s="441">
        <f>+G56</f>
        <v>0</v>
      </c>
      <c r="I60" s="441"/>
      <c r="J60" s="51"/>
      <c r="L60" t="s">
        <v>26</v>
      </c>
    </row>
    <row r="61" spans="1:14" ht="15.75" thickBot="1" x14ac:dyDescent="0.3">
      <c r="B61" s="43"/>
      <c r="C61" s="224" t="s">
        <v>6</v>
      </c>
      <c r="D61" s="338" t="s">
        <v>42</v>
      </c>
      <c r="E61" s="339"/>
      <c r="F61" s="340"/>
      <c r="G61" s="188"/>
      <c r="H61" s="434">
        <f>+H60+H59</f>
        <v>24</v>
      </c>
      <c r="I61" s="434"/>
      <c r="J61" s="52"/>
    </row>
    <row r="62" spans="1:14" ht="16.5" thickBot="1" x14ac:dyDescent="0.3">
      <c r="B62" s="36"/>
      <c r="C62" s="6"/>
      <c r="D62" s="6"/>
      <c r="E62" s="14"/>
      <c r="F62" s="14"/>
      <c r="G62" s="408"/>
      <c r="H62" s="408"/>
      <c r="I62" s="408"/>
      <c r="J62" s="408"/>
    </row>
    <row r="63" spans="1:14" ht="18.75" x14ac:dyDescent="0.25">
      <c r="A63" s="7" t="s">
        <v>43</v>
      </c>
      <c r="B63" s="8" t="s">
        <v>185</v>
      </c>
      <c r="C63" s="9"/>
      <c r="D63" s="9"/>
      <c r="E63" s="10"/>
      <c r="F63" s="9"/>
      <c r="G63" s="183"/>
      <c r="H63" s="53"/>
      <c r="I63" s="53"/>
      <c r="J63" s="54"/>
    </row>
    <row r="64" spans="1:14" x14ac:dyDescent="0.25">
      <c r="B64" s="13"/>
      <c r="C64" s="15"/>
      <c r="D64" s="15"/>
      <c r="E64" s="14"/>
      <c r="F64" s="14"/>
      <c r="G64" s="184"/>
      <c r="H64" s="55"/>
      <c r="I64" s="55"/>
      <c r="J64" s="56"/>
      <c r="N64" t="s">
        <v>26</v>
      </c>
    </row>
    <row r="65" spans="1:13" x14ac:dyDescent="0.25">
      <c r="B65" s="38"/>
      <c r="C65" s="62" t="s">
        <v>6</v>
      </c>
      <c r="D65" s="14" t="s">
        <v>16</v>
      </c>
      <c r="E65" s="14"/>
      <c r="F65" s="14"/>
      <c r="G65" s="184"/>
      <c r="H65" s="409">
        <f>+G25</f>
        <v>1070453.75</v>
      </c>
      <c r="I65" s="409"/>
      <c r="J65" s="40"/>
    </row>
    <row r="66" spans="1:13" x14ac:dyDescent="0.25">
      <c r="B66" s="38"/>
      <c r="C66" s="62" t="s">
        <v>32</v>
      </c>
      <c r="D66" s="203" t="s">
        <v>44</v>
      </c>
      <c r="E66" s="203"/>
      <c r="F66" s="203"/>
      <c r="G66" s="202"/>
      <c r="H66" s="410">
        <v>2.4500000000000001E-2</v>
      </c>
      <c r="I66" s="410"/>
      <c r="J66" s="201"/>
    </row>
    <row r="67" spans="1:13" ht="15.75" thickBot="1" x14ac:dyDescent="0.3">
      <c r="A67" s="6"/>
      <c r="B67" s="38"/>
      <c r="C67" s="62" t="s">
        <v>6</v>
      </c>
      <c r="D67" s="14" t="s">
        <v>45</v>
      </c>
      <c r="E67" s="14"/>
      <c r="F67" s="14"/>
      <c r="G67" s="185"/>
      <c r="H67" s="411">
        <f>+H66*H65</f>
        <v>26226.116875</v>
      </c>
      <c r="I67" s="411"/>
      <c r="J67" s="182"/>
    </row>
    <row r="68" spans="1:13" ht="15.75" thickBot="1" x14ac:dyDescent="0.3">
      <c r="B68" s="38"/>
      <c r="C68" s="62" t="s">
        <v>32</v>
      </c>
      <c r="D68" s="14" t="s">
        <v>46</v>
      </c>
      <c r="E68" s="14"/>
      <c r="F68" s="14"/>
      <c r="G68" s="208"/>
      <c r="H68" s="412">
        <f>H61</f>
        <v>24</v>
      </c>
      <c r="I68" s="412"/>
      <c r="J68" s="209"/>
    </row>
    <row r="69" spans="1:13" ht="19.5" thickBot="1" x14ac:dyDescent="0.3">
      <c r="B69" s="212"/>
      <c r="C69" s="223" t="s">
        <v>6</v>
      </c>
      <c r="D69" s="341" t="s">
        <v>47</v>
      </c>
      <c r="E69" s="342"/>
      <c r="F69" s="343"/>
      <c r="G69" s="59"/>
      <c r="H69" s="413">
        <f>+H68*H67</f>
        <v>629426.80499999993</v>
      </c>
      <c r="I69" s="413"/>
      <c r="J69" s="414"/>
      <c r="M69" s="76" t="s">
        <v>377</v>
      </c>
    </row>
    <row r="70" spans="1:13" ht="15.75" x14ac:dyDescent="0.25">
      <c r="B70" s="46"/>
      <c r="C70" s="14"/>
      <c r="D70" s="36"/>
      <c r="E70" s="6"/>
      <c r="F70" s="14"/>
      <c r="G70" s="210"/>
      <c r="H70" s="211"/>
      <c r="I70" s="211"/>
      <c r="J70" s="213"/>
    </row>
    <row r="71" spans="1:13" ht="16.5" thickBot="1" x14ac:dyDescent="0.3">
      <c r="B71" s="36"/>
      <c r="C71" s="14"/>
      <c r="D71" s="36"/>
      <c r="E71" s="6"/>
      <c r="F71" s="14"/>
      <c r="G71" s="37"/>
      <c r="H71" s="214"/>
      <c r="I71" s="214"/>
      <c r="J71" s="214"/>
    </row>
    <row r="72" spans="1:13" ht="18.75" x14ac:dyDescent="0.25">
      <c r="A72" s="261" t="s">
        <v>48</v>
      </c>
      <c r="B72" s="8" t="s">
        <v>171</v>
      </c>
      <c r="C72" s="9"/>
      <c r="D72" s="46"/>
      <c r="E72" s="10"/>
      <c r="F72" s="9"/>
      <c r="G72" s="219"/>
      <c r="H72" s="213"/>
      <c r="I72" s="213"/>
      <c r="J72" s="220"/>
    </row>
    <row r="73" spans="1:13" x14ac:dyDescent="0.25">
      <c r="B73" s="38"/>
      <c r="C73" s="7" t="s">
        <v>40</v>
      </c>
      <c r="D73" s="6" t="s">
        <v>89</v>
      </c>
      <c r="E73" s="14"/>
      <c r="F73" s="14"/>
      <c r="G73" s="39"/>
      <c r="H73" s="198">
        <f>H66*H61</f>
        <v>0.58800000000000008</v>
      </c>
      <c r="I73" s="50"/>
      <c r="J73" s="57"/>
    </row>
    <row r="74" spans="1:13" x14ac:dyDescent="0.25">
      <c r="B74" s="38"/>
      <c r="C74" s="7" t="s">
        <v>40</v>
      </c>
      <c r="D74" s="6" t="s">
        <v>90</v>
      </c>
      <c r="E74" s="14"/>
      <c r="F74" s="14"/>
      <c r="G74" s="39"/>
      <c r="H74" s="198">
        <f>G26</f>
        <v>0.13</v>
      </c>
      <c r="I74" s="50"/>
      <c r="J74" s="57"/>
    </row>
    <row r="75" spans="1:13" ht="15.75" thickBot="1" x14ac:dyDescent="0.3">
      <c r="A75" s="14"/>
      <c r="B75" s="241"/>
      <c r="C75" s="240" t="s">
        <v>6</v>
      </c>
      <c r="D75" s="232" t="s">
        <v>91</v>
      </c>
      <c r="E75" s="228"/>
      <c r="F75" s="228"/>
      <c r="G75" s="215"/>
      <c r="H75" s="216">
        <f>H73+H74</f>
        <v>0.71800000000000008</v>
      </c>
      <c r="I75" s="217"/>
      <c r="J75" s="218"/>
    </row>
    <row r="77" spans="1:13" ht="15.75" thickBot="1" x14ac:dyDescent="0.3"/>
    <row r="78" spans="1:13" ht="18.75" x14ac:dyDescent="0.25">
      <c r="A78" s="261" t="s">
        <v>51</v>
      </c>
      <c r="B78" s="8" t="s">
        <v>49</v>
      </c>
      <c r="C78" s="9"/>
      <c r="D78" s="10"/>
      <c r="E78" s="10"/>
      <c r="F78" s="9"/>
      <c r="G78" s="191"/>
      <c r="H78" s="60"/>
      <c r="I78" s="60"/>
      <c r="J78" s="61"/>
    </row>
    <row r="79" spans="1:13" x14ac:dyDescent="0.25">
      <c r="A79" s="14"/>
      <c r="B79" s="222" t="s">
        <v>40</v>
      </c>
      <c r="D79" s="6" t="s">
        <v>47</v>
      </c>
      <c r="E79" s="6"/>
      <c r="F79" s="14"/>
      <c r="G79" s="221">
        <f>H73</f>
        <v>0.58800000000000008</v>
      </c>
      <c r="H79" s="416">
        <f>H69</f>
        <v>629426.80499999993</v>
      </c>
      <c r="I79" s="416"/>
      <c r="J79" s="63"/>
    </row>
    <row r="80" spans="1:13" x14ac:dyDescent="0.25">
      <c r="A80" s="14"/>
      <c r="B80" s="222" t="s">
        <v>40</v>
      </c>
      <c r="D80" s="6" t="s">
        <v>50</v>
      </c>
      <c r="E80" s="6"/>
      <c r="F80" s="14"/>
      <c r="G80" s="231">
        <f>H74</f>
        <v>0.13</v>
      </c>
      <c r="H80" s="415">
        <f>G27</f>
        <v>139158.98750000002</v>
      </c>
      <c r="I80" s="415"/>
      <c r="J80" s="56"/>
    </row>
    <row r="81" spans="1:13" ht="16.5" thickBot="1" x14ac:dyDescent="0.3">
      <c r="B81" s="225" t="s">
        <v>6</v>
      </c>
      <c r="C81" s="226" t="s">
        <v>172</v>
      </c>
      <c r="D81" s="227"/>
      <c r="E81" s="228"/>
      <c r="F81" s="229"/>
      <c r="G81" s="230">
        <f>H75</f>
        <v>0.71800000000000008</v>
      </c>
      <c r="H81" s="417">
        <f>+H79+H80</f>
        <v>768585.79249999998</v>
      </c>
      <c r="I81" s="417"/>
      <c r="J81" s="418"/>
    </row>
    <row r="82" spans="1:13" ht="16.5" thickBot="1" x14ac:dyDescent="0.3">
      <c r="B82" s="36"/>
      <c r="C82" s="14"/>
      <c r="D82" s="6"/>
      <c r="E82" s="6"/>
      <c r="F82" s="14"/>
      <c r="G82" s="37"/>
      <c r="H82" s="64"/>
      <c r="I82" s="64"/>
      <c r="J82" s="64"/>
    </row>
    <row r="83" spans="1:13" ht="18.75" x14ac:dyDescent="0.25">
      <c r="A83" s="261" t="s">
        <v>55</v>
      </c>
      <c r="B83" s="8" t="s">
        <v>336</v>
      </c>
      <c r="C83" s="9"/>
      <c r="D83" s="9"/>
      <c r="E83" s="9"/>
      <c r="F83" s="9"/>
      <c r="G83" s="65"/>
      <c r="H83" s="65"/>
      <c r="I83" s="65"/>
      <c r="J83" s="66"/>
      <c r="M83" s="58" t="s">
        <v>375</v>
      </c>
    </row>
    <row r="84" spans="1:13" x14ac:dyDescent="0.25">
      <c r="A84" s="14"/>
      <c r="B84" s="67"/>
      <c r="C84" s="14"/>
      <c r="D84" s="14" t="s">
        <v>52</v>
      </c>
      <c r="E84" s="14"/>
      <c r="F84" s="14"/>
      <c r="G84" s="68"/>
      <c r="H84" s="398">
        <f>+H81</f>
        <v>768585.79249999998</v>
      </c>
      <c r="I84" s="398"/>
      <c r="J84" s="69"/>
      <c r="M84" s="58" t="s">
        <v>376</v>
      </c>
    </row>
    <row r="85" spans="1:13" ht="16.5" thickBot="1" x14ac:dyDescent="0.3">
      <c r="A85" s="14"/>
      <c r="B85" s="38"/>
      <c r="C85" s="14"/>
      <c r="D85" s="14" t="s">
        <v>97</v>
      </c>
      <c r="E85" s="14"/>
      <c r="F85" s="14"/>
      <c r="G85" s="70"/>
      <c r="H85" s="445">
        <v>0.11</v>
      </c>
      <c r="I85" s="401"/>
      <c r="J85" s="71"/>
      <c r="K85" s="36"/>
    </row>
    <row r="86" spans="1:13" ht="16.5" thickBot="1" x14ac:dyDescent="0.3">
      <c r="B86" s="43"/>
      <c r="C86" s="28"/>
      <c r="D86" s="338" t="s">
        <v>54</v>
      </c>
      <c r="E86" s="342"/>
      <c r="F86" s="344"/>
      <c r="G86" s="72"/>
      <c r="H86" s="407">
        <f>+H85*H84</f>
        <v>84544.437174999999</v>
      </c>
      <c r="I86" s="407"/>
      <c r="J86" s="73"/>
      <c r="K86" s="36"/>
      <c r="M86" s="6" t="s">
        <v>334</v>
      </c>
    </row>
    <row r="87" spans="1:13" ht="15.75" thickBot="1" x14ac:dyDescent="0.3">
      <c r="B87" s="14"/>
      <c r="C87" s="14"/>
      <c r="D87" s="6"/>
      <c r="E87" s="6"/>
      <c r="F87" s="74"/>
      <c r="G87" s="75"/>
      <c r="H87" s="75"/>
      <c r="I87" s="75"/>
      <c r="J87" s="75"/>
    </row>
    <row r="88" spans="1:13" ht="18.75" x14ac:dyDescent="0.25">
      <c r="A88" s="262" t="s">
        <v>56</v>
      </c>
      <c r="B88" s="8" t="s">
        <v>335</v>
      </c>
      <c r="C88" s="9"/>
      <c r="D88" s="9"/>
      <c r="E88" s="9"/>
      <c r="F88" s="9"/>
      <c r="G88" s="65"/>
      <c r="H88" s="65"/>
      <c r="I88" s="65"/>
      <c r="J88" s="66"/>
    </row>
    <row r="89" spans="1:13" x14ac:dyDescent="0.25">
      <c r="B89" s="67"/>
      <c r="C89" s="14"/>
      <c r="D89" s="14" t="s">
        <v>52</v>
      </c>
      <c r="E89" s="14"/>
      <c r="F89" s="14"/>
      <c r="G89" s="68"/>
      <c r="H89" s="398">
        <f>+H84</f>
        <v>768585.79249999998</v>
      </c>
      <c r="I89" s="398"/>
      <c r="J89" s="69"/>
    </row>
    <row r="90" spans="1:13" ht="15.75" thickBot="1" x14ac:dyDescent="0.3">
      <c r="B90" s="38"/>
      <c r="C90" s="14"/>
      <c r="D90" s="14" t="s">
        <v>53</v>
      </c>
      <c r="E90" s="14"/>
      <c r="F90" s="14"/>
      <c r="G90" s="70"/>
      <c r="H90" s="448">
        <f>+H86</f>
        <v>84544.437174999999</v>
      </c>
      <c r="I90" s="448"/>
      <c r="J90" s="71"/>
    </row>
    <row r="91" spans="1:13" ht="15.75" thickBot="1" x14ac:dyDescent="0.3">
      <c r="B91" s="43"/>
      <c r="C91" s="28"/>
      <c r="D91" s="338" t="s">
        <v>54</v>
      </c>
      <c r="E91" s="342"/>
      <c r="F91" s="344"/>
      <c r="G91" s="407">
        <f>+H90+H89</f>
        <v>853130.22967499995</v>
      </c>
      <c r="H91" s="407"/>
      <c r="I91" s="407"/>
      <c r="J91" s="449"/>
    </row>
    <row r="92" spans="1:13" ht="15.75" thickBot="1" x14ac:dyDescent="0.3">
      <c r="A92" s="14"/>
      <c r="B92" s="14"/>
      <c r="C92" s="14"/>
      <c r="D92" s="6"/>
      <c r="E92" s="6"/>
      <c r="F92" s="74"/>
      <c r="G92" s="75"/>
      <c r="H92" s="75"/>
      <c r="I92" s="75"/>
      <c r="J92" s="75"/>
    </row>
    <row r="93" spans="1:13" ht="18.75" x14ac:dyDescent="0.25">
      <c r="A93" s="261" t="s">
        <v>60</v>
      </c>
      <c r="B93" s="77" t="s">
        <v>377</v>
      </c>
      <c r="C93" s="10"/>
      <c r="D93" s="10"/>
      <c r="E93" s="10"/>
      <c r="F93" s="10"/>
      <c r="G93" s="78"/>
      <c r="H93" s="78"/>
      <c r="I93" s="65"/>
      <c r="J93" s="66"/>
    </row>
    <row r="94" spans="1:13" x14ac:dyDescent="0.25">
      <c r="B94" s="38"/>
      <c r="C94" s="6"/>
      <c r="D94" s="14" t="s">
        <v>57</v>
      </c>
      <c r="E94" s="14"/>
      <c r="F94" s="14"/>
      <c r="G94" s="48"/>
      <c r="H94" s="450">
        <f>+G91</f>
        <v>853130.22967499995</v>
      </c>
      <c r="I94" s="450"/>
      <c r="J94" s="80"/>
    </row>
    <row r="95" spans="1:13" ht="15.75" thickBot="1" x14ac:dyDescent="0.3">
      <c r="B95" s="81"/>
      <c r="C95" s="62" t="s">
        <v>32</v>
      </c>
      <c r="D95" s="345" t="s">
        <v>58</v>
      </c>
      <c r="E95" s="346"/>
      <c r="F95" s="347"/>
      <c r="G95" s="451">
        <v>0.75</v>
      </c>
      <c r="H95" s="452"/>
      <c r="I95" s="452"/>
      <c r="J95" s="453"/>
    </row>
    <row r="96" spans="1:13" ht="16.5" thickBot="1" x14ac:dyDescent="0.3">
      <c r="B96" s="43"/>
      <c r="C96" s="28"/>
      <c r="D96" s="348" t="s">
        <v>59</v>
      </c>
      <c r="E96" s="339"/>
      <c r="F96" s="349"/>
      <c r="G96" s="59"/>
      <c r="H96" s="454">
        <f>+G95*H94</f>
        <v>639847.67225624993</v>
      </c>
      <c r="I96" s="454"/>
      <c r="J96" s="455"/>
    </row>
    <row r="97" spans="1:10" x14ac:dyDescent="0.25">
      <c r="B97" s="6"/>
      <c r="C97" s="14"/>
      <c r="D97" s="6"/>
      <c r="E97" s="6"/>
      <c r="F97" s="74"/>
      <c r="G97" s="456"/>
      <c r="H97" s="456"/>
      <c r="I97" s="456"/>
      <c r="J97" s="456"/>
    </row>
    <row r="98" spans="1:10" ht="15.75" thickBot="1" x14ac:dyDescent="0.3">
      <c r="A98" s="90"/>
      <c r="B98" s="14"/>
      <c r="C98" s="14"/>
      <c r="D98" s="14"/>
      <c r="E98" s="14"/>
      <c r="F98" s="14"/>
      <c r="G98" s="48"/>
      <c r="H98" s="48"/>
      <c r="I98" s="48"/>
      <c r="J98" s="48"/>
    </row>
    <row r="99" spans="1:10" ht="18.75" x14ac:dyDescent="0.25">
      <c r="A99" s="261" t="s">
        <v>66</v>
      </c>
      <c r="B99" s="82" t="s">
        <v>334</v>
      </c>
      <c r="C99" s="9"/>
      <c r="D99" s="9"/>
      <c r="E99" s="9"/>
      <c r="F99" s="9"/>
      <c r="G99" s="192"/>
      <c r="H99" s="33"/>
      <c r="I99" s="11"/>
      <c r="J99" s="66"/>
    </row>
    <row r="100" spans="1:10" x14ac:dyDescent="0.25">
      <c r="B100" s="138" t="s">
        <v>40</v>
      </c>
      <c r="C100" s="140">
        <v>0.15</v>
      </c>
      <c r="D100" s="83" t="s">
        <v>61</v>
      </c>
      <c r="E100" s="14"/>
      <c r="F100" s="14"/>
      <c r="G100" s="193"/>
      <c r="H100" s="358">
        <v>0.15</v>
      </c>
      <c r="I100" s="135">
        <f>H96*H100</f>
        <v>95977.15083843749</v>
      </c>
      <c r="J100" s="84"/>
    </row>
    <row r="101" spans="1:10" x14ac:dyDescent="0.25">
      <c r="B101" s="81" t="s">
        <v>40</v>
      </c>
      <c r="C101" s="140">
        <v>0.1</v>
      </c>
      <c r="D101" s="15" t="s">
        <v>62</v>
      </c>
      <c r="E101" s="14"/>
      <c r="F101" s="14"/>
      <c r="G101" s="190"/>
      <c r="H101" s="358">
        <v>0</v>
      </c>
      <c r="I101" s="135">
        <f>H96*H101</f>
        <v>0</v>
      </c>
      <c r="J101" s="85"/>
    </row>
    <row r="102" spans="1:10" x14ac:dyDescent="0.25">
      <c r="B102" s="81" t="s">
        <v>40</v>
      </c>
      <c r="C102" s="140">
        <v>0.1</v>
      </c>
      <c r="D102" s="15" t="s">
        <v>63</v>
      </c>
      <c r="E102" s="6"/>
      <c r="F102" s="14"/>
      <c r="G102" s="190"/>
      <c r="H102" s="358">
        <v>0</v>
      </c>
      <c r="I102" s="135">
        <f>H96*H102</f>
        <v>0</v>
      </c>
      <c r="J102" s="69"/>
    </row>
    <row r="103" spans="1:10" ht="15.75" thickBot="1" x14ac:dyDescent="0.3">
      <c r="B103" s="81" t="s">
        <v>40</v>
      </c>
      <c r="C103" s="140">
        <v>0.15</v>
      </c>
      <c r="D103" s="15" t="s">
        <v>64</v>
      </c>
      <c r="E103" s="14"/>
      <c r="F103" s="14"/>
      <c r="G103" s="194"/>
      <c r="H103" s="358">
        <v>0</v>
      </c>
      <c r="I103" s="139">
        <f>H96*H103</f>
        <v>0</v>
      </c>
      <c r="J103" s="3"/>
    </row>
    <row r="104" spans="1:10" ht="16.5" thickBot="1" x14ac:dyDescent="0.3">
      <c r="B104" s="43"/>
      <c r="C104" s="350" t="s">
        <v>96</v>
      </c>
      <c r="D104" s="351" t="s">
        <v>65</v>
      </c>
      <c r="E104" s="339"/>
      <c r="F104" s="340"/>
      <c r="G104" s="195"/>
      <c r="H104" s="446">
        <f>+I100+I101+I102+I103</f>
        <v>95977.15083843749</v>
      </c>
      <c r="I104" s="447"/>
      <c r="J104" s="86"/>
    </row>
    <row r="105" spans="1:10" ht="15.75" thickBot="1" x14ac:dyDescent="0.3">
      <c r="B105" s="14"/>
      <c r="C105" s="14"/>
      <c r="D105" s="14"/>
      <c r="E105" s="14"/>
      <c r="F105" s="14"/>
      <c r="G105" s="48"/>
      <c r="H105" s="48"/>
      <c r="I105" s="48"/>
      <c r="J105" s="48"/>
    </row>
    <row r="106" spans="1:10" ht="18.75" x14ac:dyDescent="0.25">
      <c r="A106" s="261" t="s">
        <v>71</v>
      </c>
      <c r="B106" s="382" t="s">
        <v>67</v>
      </c>
      <c r="C106" s="383"/>
      <c r="D106" s="383"/>
      <c r="E106" s="383"/>
      <c r="F106" s="383"/>
      <c r="G106" s="192"/>
      <c r="H106" s="65"/>
      <c r="I106" s="65"/>
      <c r="J106" s="66"/>
    </row>
    <row r="107" spans="1:10" ht="15.75" x14ac:dyDescent="0.25">
      <c r="B107" s="87"/>
      <c r="C107" s="79" t="s">
        <v>40</v>
      </c>
      <c r="D107" s="88" t="s">
        <v>68</v>
      </c>
      <c r="E107" s="14"/>
      <c r="F107" s="14"/>
      <c r="G107" s="190"/>
      <c r="H107" s="398">
        <f>+H96</f>
        <v>639847.67225624993</v>
      </c>
      <c r="I107" s="398"/>
      <c r="J107" s="69"/>
    </row>
    <row r="108" spans="1:10" ht="15.75" thickBot="1" x14ac:dyDescent="0.3">
      <c r="B108" s="38"/>
      <c r="C108" s="79" t="s">
        <v>40</v>
      </c>
      <c r="D108" s="6" t="s">
        <v>69</v>
      </c>
      <c r="E108" s="6"/>
      <c r="F108" s="14"/>
      <c r="G108" s="196"/>
      <c r="H108" s="400">
        <f>+H104</f>
        <v>95977.15083843749</v>
      </c>
      <c r="I108" s="401"/>
      <c r="J108" s="71"/>
    </row>
    <row r="109" spans="1:10" ht="21.75" thickBot="1" x14ac:dyDescent="0.3">
      <c r="B109" s="43"/>
      <c r="C109" s="338" t="s">
        <v>70</v>
      </c>
      <c r="D109" s="342"/>
      <c r="E109" s="342"/>
      <c r="F109" s="352"/>
      <c r="G109" s="380"/>
      <c r="H109" s="457">
        <f>+H108+H107</f>
        <v>735824.82309468742</v>
      </c>
      <c r="I109" s="457"/>
      <c r="J109" s="381"/>
    </row>
    <row r="110" spans="1:10" ht="15.75" thickBot="1" x14ac:dyDescent="0.3">
      <c r="B110" s="14"/>
      <c r="C110" s="14"/>
      <c r="D110" s="14"/>
      <c r="E110" s="14"/>
      <c r="F110" s="14"/>
      <c r="G110" s="48"/>
      <c r="H110" s="458"/>
      <c r="I110" s="458"/>
      <c r="J110" s="48"/>
    </row>
    <row r="111" spans="1:10" ht="18.75" x14ac:dyDescent="0.3">
      <c r="A111" s="263" t="s">
        <v>175</v>
      </c>
      <c r="B111" s="382" t="s">
        <v>72</v>
      </c>
      <c r="C111" s="383"/>
      <c r="D111" s="383"/>
      <c r="E111" s="383"/>
      <c r="F111" s="383"/>
      <c r="G111" s="192"/>
      <c r="H111" s="65"/>
      <c r="I111" s="65"/>
      <c r="J111" s="66"/>
    </row>
    <row r="112" spans="1:10" ht="15.75" x14ac:dyDescent="0.25">
      <c r="B112" s="87"/>
      <c r="C112" s="7" t="s">
        <v>6</v>
      </c>
      <c r="D112" s="88" t="s">
        <v>73</v>
      </c>
      <c r="E112" s="14"/>
      <c r="F112" s="14"/>
      <c r="G112" s="190"/>
      <c r="H112" s="398">
        <f>+H109</f>
        <v>735824.82309468742</v>
      </c>
      <c r="I112" s="398"/>
      <c r="J112" s="69"/>
    </row>
    <row r="113" spans="1:13" ht="15.75" thickBot="1" x14ac:dyDescent="0.3">
      <c r="B113" s="38"/>
      <c r="C113" s="62" t="s">
        <v>8</v>
      </c>
      <c r="D113" s="6" t="s">
        <v>74</v>
      </c>
      <c r="E113" s="6"/>
      <c r="F113" s="14"/>
      <c r="G113" s="196"/>
      <c r="H113" s="401">
        <v>12</v>
      </c>
      <c r="I113" s="401"/>
      <c r="J113" s="71"/>
    </row>
    <row r="114" spans="1:13" ht="21.75" thickBot="1" x14ac:dyDescent="0.3">
      <c r="B114" s="43"/>
      <c r="C114" s="338" t="s">
        <v>70</v>
      </c>
      <c r="D114" s="342"/>
      <c r="E114" s="342"/>
      <c r="F114" s="352"/>
      <c r="G114" s="380"/>
      <c r="H114" s="457">
        <f>+H112/H113</f>
        <v>61318.735257890621</v>
      </c>
      <c r="I114" s="457"/>
      <c r="J114" s="381"/>
    </row>
    <row r="115" spans="1:13" ht="19.5" thickBot="1" x14ac:dyDescent="0.3">
      <c r="B115" s="5"/>
      <c r="C115" s="36"/>
      <c r="D115" s="36"/>
      <c r="E115" s="36"/>
      <c r="F115" s="36"/>
      <c r="G115" s="36"/>
      <c r="H115" s="36"/>
      <c r="I115" s="91"/>
      <c r="J115" s="36"/>
      <c r="L115" t="s">
        <v>26</v>
      </c>
    </row>
    <row r="116" spans="1:13" ht="18.75" x14ac:dyDescent="0.3">
      <c r="A116" s="263">
        <v>15</v>
      </c>
      <c r="B116" s="8" t="s">
        <v>337</v>
      </c>
      <c r="C116" s="9"/>
      <c r="D116" s="9"/>
      <c r="E116" s="9"/>
      <c r="F116" s="9"/>
      <c r="G116" s="65"/>
      <c r="H116" s="65"/>
      <c r="I116" s="65"/>
      <c r="J116" s="66"/>
    </row>
    <row r="117" spans="1:13" ht="18.75" x14ac:dyDescent="0.3">
      <c r="A117" s="263"/>
      <c r="B117" s="26"/>
      <c r="C117" s="14" t="s">
        <v>201</v>
      </c>
      <c r="D117" s="14"/>
      <c r="E117" s="14"/>
      <c r="F117" s="14"/>
      <c r="G117" s="48"/>
      <c r="H117" s="48"/>
      <c r="I117" s="48"/>
      <c r="J117" s="80"/>
    </row>
    <row r="118" spans="1:13" ht="18.75" x14ac:dyDescent="0.25">
      <c r="B118" s="26"/>
      <c r="C118" s="14" t="s">
        <v>198</v>
      </c>
      <c r="D118" s="14"/>
      <c r="E118" s="14"/>
      <c r="F118" s="14"/>
      <c r="G118" s="48"/>
      <c r="H118" s="48"/>
      <c r="I118" s="48"/>
      <c r="J118" s="80"/>
    </row>
    <row r="119" spans="1:13" ht="18.75" x14ac:dyDescent="0.25">
      <c r="B119" s="26"/>
      <c r="C119" s="330" t="s">
        <v>202</v>
      </c>
      <c r="D119" s="14"/>
      <c r="E119" s="14"/>
      <c r="F119" s="14"/>
      <c r="G119" s="48"/>
      <c r="H119" s="48"/>
      <c r="I119" s="48"/>
      <c r="J119" s="80"/>
      <c r="L119" t="s">
        <v>26</v>
      </c>
      <c r="M119" s="5" t="s">
        <v>337</v>
      </c>
    </row>
    <row r="120" spans="1:13" ht="18.75" x14ac:dyDescent="0.25">
      <c r="B120" s="26"/>
      <c r="C120" s="14" t="s">
        <v>199</v>
      </c>
      <c r="D120" s="14"/>
      <c r="E120" s="14"/>
      <c r="F120" s="14"/>
      <c r="G120" s="279"/>
      <c r="H120" s="48"/>
      <c r="I120" s="48"/>
      <c r="J120" s="80"/>
      <c r="M120" t="s">
        <v>338</v>
      </c>
    </row>
    <row r="121" spans="1:13" ht="15.75" x14ac:dyDescent="0.25">
      <c r="B121" s="87"/>
      <c r="C121" s="7" t="s">
        <v>6</v>
      </c>
      <c r="D121" s="277" t="s">
        <v>197</v>
      </c>
      <c r="E121" s="15"/>
      <c r="F121" s="15"/>
      <c r="G121" s="190"/>
      <c r="H121" s="398">
        <f>H14</f>
        <v>2932.75</v>
      </c>
      <c r="I121" s="398"/>
      <c r="J121" s="69"/>
      <c r="M121" t="s">
        <v>339</v>
      </c>
    </row>
    <row r="122" spans="1:13" ht="15.75" x14ac:dyDescent="0.25">
      <c r="B122" s="87"/>
      <c r="C122" s="62" t="s">
        <v>32</v>
      </c>
      <c r="D122" t="s">
        <v>196</v>
      </c>
      <c r="G122" s="278"/>
      <c r="H122" s="397">
        <f>H121*365</f>
        <v>1070453.75</v>
      </c>
      <c r="I122" s="397"/>
      <c r="J122" s="3"/>
      <c r="M122" t="s">
        <v>340</v>
      </c>
    </row>
    <row r="123" spans="1:13" ht="16.5" thickBot="1" x14ac:dyDescent="0.3">
      <c r="B123" s="87"/>
      <c r="C123" s="62" t="s">
        <v>8</v>
      </c>
      <c r="D123" s="276" t="s">
        <v>195</v>
      </c>
      <c r="E123" s="15"/>
      <c r="F123" s="303"/>
      <c r="G123" s="196"/>
      <c r="H123" s="398">
        <f>H122/12</f>
        <v>89204.479166666672</v>
      </c>
      <c r="I123" s="399"/>
      <c r="J123" s="71"/>
      <c r="M123" t="s">
        <v>341</v>
      </c>
    </row>
    <row r="124" spans="1:13" ht="18" thickBot="1" x14ac:dyDescent="0.3">
      <c r="B124" s="43"/>
      <c r="C124" s="353" t="s">
        <v>194</v>
      </c>
      <c r="D124" s="342"/>
      <c r="E124" s="342"/>
      <c r="F124" s="352"/>
      <c r="G124" s="197"/>
      <c r="H124" s="405">
        <f>H123</f>
        <v>89204.479166666672</v>
      </c>
      <c r="I124" s="405"/>
      <c r="J124" s="89"/>
    </row>
    <row r="125" spans="1:13" ht="15.75" thickBot="1" x14ac:dyDescent="0.3"/>
    <row r="126" spans="1:13" ht="18.75" x14ac:dyDescent="0.3">
      <c r="A126" s="263">
        <v>16</v>
      </c>
      <c r="B126" s="8" t="s">
        <v>379</v>
      </c>
      <c r="C126" s="9"/>
      <c r="D126" s="9"/>
      <c r="E126" s="9"/>
      <c r="F126" s="9"/>
      <c r="G126" s="65"/>
      <c r="H126" s="65"/>
      <c r="I126" s="65"/>
      <c r="J126" s="66"/>
    </row>
    <row r="127" spans="1:13" ht="18.75" x14ac:dyDescent="0.25">
      <c r="B127" s="26"/>
      <c r="C127" t="s">
        <v>342</v>
      </c>
      <c r="D127" s="14"/>
      <c r="E127" s="14"/>
      <c r="F127" s="14"/>
      <c r="G127" s="48"/>
      <c r="H127" s="48"/>
      <c r="I127" s="48"/>
      <c r="J127" s="80"/>
    </row>
    <row r="128" spans="1:13" ht="19.5" thickBot="1" x14ac:dyDescent="0.3">
      <c r="B128" s="26"/>
      <c r="C128" t="s">
        <v>380</v>
      </c>
      <c r="D128" s="14"/>
      <c r="E128" s="14"/>
      <c r="F128" s="14"/>
      <c r="G128" s="48"/>
      <c r="H128" s="48"/>
      <c r="I128" s="48"/>
      <c r="J128" s="80"/>
    </row>
    <row r="129" spans="1:13" ht="18.75" x14ac:dyDescent="0.25">
      <c r="B129" s="26"/>
      <c r="C129" s="280" t="s">
        <v>6</v>
      </c>
      <c r="D129" s="281" t="s">
        <v>355</v>
      </c>
      <c r="E129" s="203"/>
      <c r="F129" s="203"/>
      <c r="G129" s="283"/>
      <c r="H129" s="396">
        <v>315.04000000000002</v>
      </c>
      <c r="I129" s="396"/>
      <c r="J129" s="284"/>
    </row>
    <row r="130" spans="1:13" ht="15.75" x14ac:dyDescent="0.25">
      <c r="B130" s="87"/>
      <c r="C130" s="62" t="s">
        <v>32</v>
      </c>
      <c r="D130" s="58" t="s">
        <v>381</v>
      </c>
      <c r="G130" s="278"/>
      <c r="H130" s="403">
        <f>H129*365</f>
        <v>114989.6</v>
      </c>
      <c r="I130" s="404"/>
      <c r="J130" s="3"/>
    </row>
    <row r="131" spans="1:13" ht="15.75" x14ac:dyDescent="0.25">
      <c r="B131" s="87"/>
      <c r="C131" s="62" t="s">
        <v>32</v>
      </c>
      <c r="D131" s="276" t="s">
        <v>208</v>
      </c>
      <c r="G131" s="278"/>
      <c r="H131" s="397">
        <f>H130*1.11</f>
        <v>127638.45600000002</v>
      </c>
      <c r="I131" s="397"/>
      <c r="J131" s="3"/>
    </row>
    <row r="132" spans="1:13" ht="15.75" x14ac:dyDescent="0.25">
      <c r="B132" s="87"/>
      <c r="C132" s="62" t="s">
        <v>8</v>
      </c>
      <c r="D132" s="58" t="s">
        <v>382</v>
      </c>
      <c r="E132" s="15"/>
      <c r="F132" s="15"/>
      <c r="G132" s="196"/>
      <c r="H132" s="398">
        <f>H131/12</f>
        <v>10636.538000000002</v>
      </c>
      <c r="I132" s="399"/>
      <c r="J132" s="71"/>
    </row>
    <row r="133" spans="1:13" ht="15.75" thickBot="1" x14ac:dyDescent="0.3">
      <c r="B133" s="38"/>
      <c r="C133" s="62"/>
      <c r="D133" s="6"/>
      <c r="E133" s="6"/>
      <c r="F133" s="282"/>
      <c r="G133" s="196"/>
      <c r="H133" s="400"/>
      <c r="I133" s="401"/>
      <c r="J133" s="71"/>
    </row>
    <row r="134" spans="1:13" ht="21.75" thickBot="1" x14ac:dyDescent="0.3">
      <c r="B134" s="43"/>
      <c r="C134" s="354" t="s">
        <v>200</v>
      </c>
      <c r="D134" s="342"/>
      <c r="E134" s="342"/>
      <c r="F134" s="352"/>
      <c r="G134" s="197"/>
      <c r="H134" s="402">
        <f>H132</f>
        <v>10636.538000000002</v>
      </c>
      <c r="I134" s="402"/>
      <c r="J134" s="89"/>
    </row>
    <row r="135" spans="1:13" ht="15.75" thickBot="1" x14ac:dyDescent="0.3"/>
    <row r="136" spans="1:13" ht="18.75" x14ac:dyDescent="0.3">
      <c r="A136" s="263">
        <v>17</v>
      </c>
      <c r="B136" s="382" t="s">
        <v>203</v>
      </c>
      <c r="C136" s="383"/>
      <c r="D136" s="383"/>
      <c r="E136" s="383"/>
      <c r="F136" s="383"/>
      <c r="G136" s="65"/>
      <c r="H136" s="65"/>
      <c r="I136" s="65"/>
      <c r="J136" s="66"/>
    </row>
    <row r="137" spans="1:13" ht="18.75" x14ac:dyDescent="0.25">
      <c r="B137" s="26"/>
      <c r="C137" s="14" t="s">
        <v>204</v>
      </c>
      <c r="D137" s="14"/>
      <c r="E137" s="14"/>
      <c r="F137" s="14"/>
      <c r="G137" s="48"/>
      <c r="H137" s="48"/>
      <c r="I137" s="48"/>
      <c r="J137" s="80"/>
    </row>
    <row r="138" spans="1:13" ht="18.75" x14ac:dyDescent="0.25">
      <c r="B138" s="26"/>
      <c r="C138" s="14" t="s">
        <v>205</v>
      </c>
      <c r="D138" s="14"/>
      <c r="E138" s="14"/>
      <c r="F138" s="14"/>
      <c r="G138" s="48"/>
      <c r="H138" s="48"/>
      <c r="I138" s="48"/>
      <c r="J138" s="80"/>
    </row>
    <row r="139" spans="1:13" ht="19.5" thickBot="1" x14ac:dyDescent="0.3">
      <c r="B139" s="26"/>
      <c r="C139" s="14" t="s">
        <v>358</v>
      </c>
      <c r="D139" s="14"/>
      <c r="E139" s="14"/>
      <c r="F139" s="14"/>
      <c r="G139" s="48"/>
      <c r="H139" s="48"/>
      <c r="I139" s="48"/>
      <c r="J139" s="80"/>
    </row>
    <row r="140" spans="1:13" ht="15.75" x14ac:dyDescent="0.25">
      <c r="B140" s="87"/>
      <c r="C140" s="79" t="s">
        <v>6</v>
      </c>
      <c r="D140" s="325" t="s">
        <v>98</v>
      </c>
      <c r="E140" s="15"/>
      <c r="F140" s="15"/>
      <c r="G140" s="290"/>
      <c r="H140" s="459">
        <f>H96</f>
        <v>639847.67225624993</v>
      </c>
      <c r="I140" s="459"/>
      <c r="J140" s="291"/>
    </row>
    <row r="141" spans="1:13" ht="15.75" x14ac:dyDescent="0.25">
      <c r="B141" s="87"/>
      <c r="C141" s="62" t="s">
        <v>8</v>
      </c>
      <c r="D141" t="s">
        <v>206</v>
      </c>
      <c r="G141" s="278"/>
      <c r="H141" s="397">
        <f>H140/12</f>
        <v>53320.639354687497</v>
      </c>
      <c r="I141" s="397"/>
      <c r="J141" s="3"/>
    </row>
    <row r="142" spans="1:13" ht="15.75" x14ac:dyDescent="0.25">
      <c r="B142" s="87"/>
      <c r="C142" s="62"/>
      <c r="D142" s="276"/>
      <c r="E142" s="15"/>
      <c r="F142" s="15"/>
      <c r="G142" s="196"/>
      <c r="H142" s="398"/>
      <c r="I142" s="399"/>
      <c r="J142" s="71"/>
    </row>
    <row r="143" spans="1:13" ht="19.5" thickBot="1" x14ac:dyDescent="0.35">
      <c r="B143" s="38"/>
      <c r="C143" s="62"/>
      <c r="D143" s="6"/>
      <c r="E143" s="6"/>
      <c r="F143" s="282"/>
      <c r="G143" s="196"/>
      <c r="H143" s="400"/>
      <c r="I143" s="401"/>
      <c r="J143" s="71"/>
      <c r="M143" s="167" t="s">
        <v>343</v>
      </c>
    </row>
    <row r="144" spans="1:13" ht="21.75" thickBot="1" x14ac:dyDescent="0.3">
      <c r="B144" s="43"/>
      <c r="C144" s="354" t="s">
        <v>203</v>
      </c>
      <c r="D144" s="342"/>
      <c r="E144" s="342"/>
      <c r="F144" s="352"/>
      <c r="G144" s="380"/>
      <c r="H144" s="457">
        <f>H141</f>
        <v>53320.639354687497</v>
      </c>
      <c r="I144" s="457"/>
      <c r="J144" s="381"/>
    </row>
  </sheetData>
  <sheetProtection algorithmName="SHA-512" hashValue="suoLAjWGjeGfsIj81Xk6I7KRBBnFCF1x/cEiZftw5QW3XFK117TOuPDNMmiroDi2tU6uFad4rUiclX4IYEPDXA==" saltValue="UFbgoqfhvG7tY9WYO0jO6A==" spinCount="100000" sheet="1" selectLockedCells="1"/>
  <mergeCells count="67">
    <mergeCell ref="H33:I33"/>
    <mergeCell ref="H14:I14"/>
    <mergeCell ref="H15:I15"/>
    <mergeCell ref="G16:J16"/>
    <mergeCell ref="H23:I23"/>
    <mergeCell ref="H24:I24"/>
    <mergeCell ref="G25:I25"/>
    <mergeCell ref="G26:J26"/>
    <mergeCell ref="G27:J27"/>
    <mergeCell ref="H30:I30"/>
    <mergeCell ref="H31:I31"/>
    <mergeCell ref="H32:I32"/>
    <mergeCell ref="H60:I60"/>
    <mergeCell ref="H34:I34"/>
    <mergeCell ref="H35:I35"/>
    <mergeCell ref="H36:I36"/>
    <mergeCell ref="G40:J40"/>
    <mergeCell ref="H43:I43"/>
    <mergeCell ref="H44:I44"/>
    <mergeCell ref="H47:I47"/>
    <mergeCell ref="H48:I48"/>
    <mergeCell ref="H49:I49"/>
    <mergeCell ref="G56:J56"/>
    <mergeCell ref="H59:I59"/>
    <mergeCell ref="H85:I85"/>
    <mergeCell ref="H61:I61"/>
    <mergeCell ref="G62:J62"/>
    <mergeCell ref="H65:I65"/>
    <mergeCell ref="H66:I66"/>
    <mergeCell ref="H67:I67"/>
    <mergeCell ref="H68:I68"/>
    <mergeCell ref="H69:J69"/>
    <mergeCell ref="H79:I79"/>
    <mergeCell ref="H80:I80"/>
    <mergeCell ref="H81:J81"/>
    <mergeCell ref="H84:I84"/>
    <mergeCell ref="H109:I109"/>
    <mergeCell ref="H86:I86"/>
    <mergeCell ref="H89:I89"/>
    <mergeCell ref="H90:I90"/>
    <mergeCell ref="G91:J91"/>
    <mergeCell ref="H94:I94"/>
    <mergeCell ref="G95:J95"/>
    <mergeCell ref="H96:J96"/>
    <mergeCell ref="G97:J97"/>
    <mergeCell ref="H104:I104"/>
    <mergeCell ref="H107:I107"/>
    <mergeCell ref="H108:I108"/>
    <mergeCell ref="H132:I132"/>
    <mergeCell ref="H110:I110"/>
    <mergeCell ref="H112:I112"/>
    <mergeCell ref="H113:I113"/>
    <mergeCell ref="H114:I114"/>
    <mergeCell ref="H121:I121"/>
    <mergeCell ref="H122:I122"/>
    <mergeCell ref="H123:I123"/>
    <mergeCell ref="H124:I124"/>
    <mergeCell ref="H129:I129"/>
    <mergeCell ref="H130:I130"/>
    <mergeCell ref="H131:I131"/>
    <mergeCell ref="H144:I144"/>
    <mergeCell ref="H133:I133"/>
    <mergeCell ref="H134:I134"/>
    <mergeCell ref="H140:I140"/>
    <mergeCell ref="H141:I141"/>
    <mergeCell ref="H142:I142"/>
    <mergeCell ref="H143:I14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1</vt:i4>
      </vt:variant>
    </vt:vector>
  </HeadingPairs>
  <TitlesOfParts>
    <vt:vector size="14" baseType="lpstr">
      <vt:lpstr>INICIALES</vt:lpstr>
      <vt:lpstr>FACTORES PARA PENSIÓN</vt:lpstr>
      <vt:lpstr>DESCARGA SEMANAS</vt:lpstr>
      <vt:lpstr>NÚMERO SEGURO</vt:lpstr>
      <vt:lpstr>SABER SI LA PERSONA ES LEY 73 </vt:lpstr>
      <vt:lpstr>EXPEDIENTE CHECK LIST</vt:lpstr>
      <vt:lpstr>CONSERVACIÓN DE DERECHOS</vt:lpstr>
      <vt:lpstr>SALARIO MÍNIMO 2026</vt:lpstr>
      <vt:lpstr>SALARIO PROMEDIO ÚLTIMOS 5 AÑOS</vt:lpstr>
      <vt:lpstr>CÁLCULO NORMAL</vt:lpstr>
      <vt:lpstr>M40 2026</vt:lpstr>
      <vt:lpstr>M40 SALARIO PROMEDIO ÚLTIMOS</vt:lpstr>
      <vt:lpstr>CÁLCULO PENSION 73-M40</vt:lpstr>
      <vt:lpstr>'EXPEDIENTE CHECK LIST'!Área_de_impresión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M40 ONLINE</dc:creator>
  <cp:lastModifiedBy>IVAN ALMANZA</cp:lastModifiedBy>
  <dcterms:created xsi:type="dcterms:W3CDTF">2025-09-03T02:16:10Z</dcterms:created>
  <dcterms:modified xsi:type="dcterms:W3CDTF">2026-05-04T15:44:58Z</dcterms:modified>
</cp:coreProperties>
</file>